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pplications\affaince\documentation\Pricing\"/>
    </mc:Choice>
  </mc:AlternateContent>
  <bookViews>
    <workbookView xWindow="0" yWindow="0" windowWidth="19200" windowHeight="7300" tabRatio="567" firstSheet="2" activeTab="3"/>
  </bookViews>
  <sheets>
    <sheet name="BasePricing3 high demand" sheetId="3" r:id="rId1"/>
    <sheet name="BasePricing2 with OpC and Ifln" sheetId="2" r:id="rId2"/>
    <sheet name="BasePricing1" sheetId="1" r:id="rId3"/>
    <sheet name="ForecastingPlan-ChangingPrice" sheetId="8" r:id="rId4"/>
    <sheet name="ForcastingPLan-reference" sheetId="7" r:id="rId5"/>
    <sheet name="DistributedBonus" sheetId="4" r:id="rId6"/>
    <sheet name="Example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22" i="8" l="1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AW22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A20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BW18" i="8"/>
  <c r="BX18" i="8"/>
  <c r="BY18" i="8"/>
  <c r="BZ18" i="8"/>
  <c r="CA18" i="8"/>
  <c r="CB18" i="8"/>
  <c r="CC18" i="8"/>
  <c r="CD18" i="8"/>
  <c r="CE18" i="8"/>
  <c r="CF18" i="8"/>
  <c r="CG18" i="8"/>
  <c r="CH18" i="8"/>
  <c r="CI18" i="8"/>
  <c r="CJ18" i="8"/>
  <c r="CK18" i="8"/>
  <c r="CL18" i="8"/>
  <c r="CM18" i="8"/>
  <c r="CN18" i="8"/>
  <c r="CO18" i="8"/>
  <c r="CP18" i="8"/>
  <c r="AA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E18" i="8"/>
  <c r="CP41" i="8"/>
  <c r="P57" i="8"/>
  <c r="AZ57" i="8"/>
  <c r="BD57" i="8"/>
  <c r="G56" i="8"/>
  <c r="G57" i="8" s="1"/>
  <c r="H56" i="8"/>
  <c r="H57" i="8" s="1"/>
  <c r="I56" i="8"/>
  <c r="I57" i="8" s="1"/>
  <c r="J56" i="8"/>
  <c r="K56" i="8"/>
  <c r="L56" i="8"/>
  <c r="M56" i="8"/>
  <c r="M57" i="8" s="1"/>
  <c r="N56" i="8"/>
  <c r="O56" i="8"/>
  <c r="P56" i="8"/>
  <c r="Q56" i="8"/>
  <c r="R56" i="8"/>
  <c r="S56" i="8"/>
  <c r="T56" i="8"/>
  <c r="U56" i="8"/>
  <c r="U57" i="8" s="1"/>
  <c r="V56" i="8"/>
  <c r="V57" i="8" s="1"/>
  <c r="W56" i="8"/>
  <c r="X56" i="8"/>
  <c r="Y56" i="8"/>
  <c r="Y57" i="8" s="1"/>
  <c r="Z56" i="8"/>
  <c r="Z57" i="8" s="1"/>
  <c r="AA56" i="8"/>
  <c r="AA57" i="8" s="1"/>
  <c r="AB56" i="8"/>
  <c r="AC56" i="8"/>
  <c r="AD56" i="8"/>
  <c r="AD57" i="8" s="1"/>
  <c r="AE56" i="8"/>
  <c r="AE57" i="8" s="1"/>
  <c r="AF56" i="8"/>
  <c r="AG56" i="8"/>
  <c r="AH56" i="8"/>
  <c r="AI56" i="8"/>
  <c r="AJ56" i="8"/>
  <c r="AK56" i="8"/>
  <c r="AL56" i="8"/>
  <c r="AL57" i="8" s="1"/>
  <c r="AM56" i="8"/>
  <c r="AN56" i="8"/>
  <c r="AO56" i="8"/>
  <c r="AP56" i="8"/>
  <c r="AQ56" i="8"/>
  <c r="AR56" i="8"/>
  <c r="AS56" i="8"/>
  <c r="AT56" i="8"/>
  <c r="AT57" i="8" s="1"/>
  <c r="AU56" i="8"/>
  <c r="AU57" i="8" s="1"/>
  <c r="AV56" i="8"/>
  <c r="AW56" i="8"/>
  <c r="AX56" i="8"/>
  <c r="AX57" i="8" s="1"/>
  <c r="AY56" i="8"/>
  <c r="AY57" i="8" s="1"/>
  <c r="AZ56" i="8"/>
  <c r="BA56" i="8"/>
  <c r="BA57" i="8" s="1"/>
  <c r="BB56" i="8"/>
  <c r="BC56" i="8"/>
  <c r="BD56" i="8"/>
  <c r="BE56" i="8"/>
  <c r="BE57" i="8" s="1"/>
  <c r="BF56" i="8"/>
  <c r="BF57" i="8" s="1"/>
  <c r="BG56" i="8"/>
  <c r="BG57" i="8" s="1"/>
  <c r="BH56" i="8"/>
  <c r="BI56" i="8"/>
  <c r="BJ56" i="8"/>
  <c r="BK56" i="8"/>
  <c r="BL56" i="8"/>
  <c r="BM56" i="8"/>
  <c r="BM57" i="8" s="1"/>
  <c r="BN56" i="8"/>
  <c r="BN57" i="8" s="1"/>
  <c r="BO56" i="8"/>
  <c r="BO57" i="8" s="1"/>
  <c r="BP56" i="8"/>
  <c r="BQ56" i="8"/>
  <c r="BR56" i="8"/>
  <c r="BS56" i="8"/>
  <c r="BT56" i="8"/>
  <c r="BU56" i="8"/>
  <c r="BU57" i="8" s="1"/>
  <c r="BV56" i="8"/>
  <c r="BV57" i="8" s="1"/>
  <c r="BW56" i="8"/>
  <c r="BX56" i="8"/>
  <c r="BY56" i="8"/>
  <c r="BZ56" i="8"/>
  <c r="CA56" i="8"/>
  <c r="CA57" i="8" s="1"/>
  <c r="CB56" i="8"/>
  <c r="CC56" i="8"/>
  <c r="CC57" i="8" s="1"/>
  <c r="CD56" i="8"/>
  <c r="CE56" i="8"/>
  <c r="CF56" i="8"/>
  <c r="CG56" i="8"/>
  <c r="CH56" i="8"/>
  <c r="CI56" i="8"/>
  <c r="CI57" i="8" s="1"/>
  <c r="CJ56" i="8"/>
  <c r="CK56" i="8"/>
  <c r="CK57" i="8" s="1"/>
  <c r="CL56" i="8"/>
  <c r="CM56" i="8"/>
  <c r="CM57" i="8" s="1"/>
  <c r="CN56" i="8"/>
  <c r="CO56" i="8"/>
  <c r="CP56" i="8"/>
  <c r="CP57" i="8" s="1"/>
  <c r="F56" i="8"/>
  <c r="E56" i="8"/>
  <c r="E57" i="8" s="1"/>
  <c r="M40" i="8"/>
  <c r="P40" i="8"/>
  <c r="T40" i="8"/>
  <c r="U40" i="8"/>
  <c r="V40" i="8"/>
  <c r="Y40" i="8"/>
  <c r="Z40" i="8"/>
  <c r="AA40" i="8"/>
  <c r="AD40" i="8"/>
  <c r="AD9" i="8" s="1"/>
  <c r="AE40" i="8"/>
  <c r="AJ40" i="8"/>
  <c r="AL40" i="8"/>
  <c r="AR40" i="8"/>
  <c r="AT40" i="8"/>
  <c r="AU40" i="8"/>
  <c r="AV40" i="8"/>
  <c r="AX40" i="8"/>
  <c r="AY40" i="8"/>
  <c r="AZ40" i="8"/>
  <c r="BA40" i="8"/>
  <c r="BD40" i="8"/>
  <c r="BE40" i="8"/>
  <c r="BF40" i="8"/>
  <c r="BG40" i="8"/>
  <c r="BI40" i="8"/>
  <c r="BI9" i="8" s="1"/>
  <c r="BM40" i="8"/>
  <c r="BN40" i="8"/>
  <c r="BO40" i="8"/>
  <c r="BR40" i="8"/>
  <c r="BU40" i="8"/>
  <c r="BV40" i="8"/>
  <c r="BZ40" i="8"/>
  <c r="CA40" i="8"/>
  <c r="CC40" i="8"/>
  <c r="CD40" i="8"/>
  <c r="CH40" i="8"/>
  <c r="CI40" i="8"/>
  <c r="CK40" i="8"/>
  <c r="CL40" i="8"/>
  <c r="CM40" i="8"/>
  <c r="CP40" i="8"/>
  <c r="G40" i="8"/>
  <c r="H40" i="8"/>
  <c r="I40" i="8"/>
  <c r="E40" i="8"/>
  <c r="E37" i="8"/>
  <c r="E54" i="8" s="1"/>
  <c r="E15" i="8"/>
  <c r="E55" i="8" s="1"/>
  <c r="E9" i="8"/>
  <c r="BD9" i="8"/>
  <c r="BF9" i="8"/>
  <c r="BG9" i="8"/>
  <c r="BM9" i="8"/>
  <c r="BN9" i="8"/>
  <c r="BO9" i="8"/>
  <c r="BR9" i="8"/>
  <c r="BU9" i="8"/>
  <c r="BV9" i="8"/>
  <c r="BZ9" i="8"/>
  <c r="CA9" i="8"/>
  <c r="CC9" i="8"/>
  <c r="CD9" i="8"/>
  <c r="CH9" i="8"/>
  <c r="CI9" i="8"/>
  <c r="CK9" i="8"/>
  <c r="CL9" i="8"/>
  <c r="CM9" i="8"/>
  <c r="CP9" i="8"/>
  <c r="AA9" i="8"/>
  <c r="AE9" i="8"/>
  <c r="AU9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CA13" i="8"/>
  <c r="CB13" i="8"/>
  <c r="CC13" i="8"/>
  <c r="CD13" i="8"/>
  <c r="CE13" i="8"/>
  <c r="CF13" i="8"/>
  <c r="CG13" i="8"/>
  <c r="CH13" i="8"/>
  <c r="CI13" i="8"/>
  <c r="CJ13" i="8"/>
  <c r="CK13" i="8"/>
  <c r="CL13" i="8"/>
  <c r="CM13" i="8"/>
  <c r="CN13" i="8"/>
  <c r="CO13" i="8"/>
  <c r="CP13" i="8"/>
  <c r="Q31" i="8"/>
  <c r="Q40" i="8" s="1"/>
  <c r="R31" i="8"/>
  <c r="S31" i="8"/>
  <c r="T31" i="8"/>
  <c r="U31" i="8"/>
  <c r="U9" i="8" s="1"/>
  <c r="V31" i="8"/>
  <c r="V9" i="8" s="1"/>
  <c r="W31" i="8"/>
  <c r="W33" i="8" s="1"/>
  <c r="X31" i="8"/>
  <c r="X40" i="8" s="1"/>
  <c r="Y31" i="8"/>
  <c r="Z31" i="8"/>
  <c r="AA31" i="8"/>
  <c r="AA33" i="8" s="1"/>
  <c r="AB31" i="8"/>
  <c r="AB40" i="8" s="1"/>
  <c r="AC31" i="8"/>
  <c r="AC40" i="8" s="1"/>
  <c r="AC9" i="8" s="1"/>
  <c r="AD31" i="8"/>
  <c r="AE31" i="8"/>
  <c r="AE33" i="8" s="1"/>
  <c r="AF31" i="8"/>
  <c r="AF40" i="8" s="1"/>
  <c r="AG31" i="8"/>
  <c r="AG40" i="8" s="1"/>
  <c r="AH31" i="8"/>
  <c r="AH40" i="8" s="1"/>
  <c r="AI31" i="8"/>
  <c r="AJ31" i="8"/>
  <c r="AK31" i="8"/>
  <c r="AK40" i="8" s="1"/>
  <c r="AL31" i="8"/>
  <c r="AM31" i="8"/>
  <c r="AN31" i="8"/>
  <c r="AN40" i="8" s="1"/>
  <c r="AO31" i="8"/>
  <c r="AO40" i="8" s="1"/>
  <c r="AP31" i="8"/>
  <c r="AP40" i="8" s="1"/>
  <c r="AQ31" i="8"/>
  <c r="AQ40" i="8" s="1"/>
  <c r="AR31" i="8"/>
  <c r="AS31" i="8"/>
  <c r="AS40" i="8" s="1"/>
  <c r="AT31" i="8"/>
  <c r="AU31" i="8"/>
  <c r="AU33" i="8" s="1"/>
  <c r="AV31" i="8"/>
  <c r="AW31" i="8"/>
  <c r="AW40" i="8" s="1"/>
  <c r="AX31" i="8"/>
  <c r="AX9" i="8" s="1"/>
  <c r="AY31" i="8"/>
  <c r="AY9" i="8" s="1"/>
  <c r="AZ31" i="8"/>
  <c r="BA31" i="8"/>
  <c r="BB31" i="8"/>
  <c r="BC31" i="8"/>
  <c r="BC40" i="8" s="1"/>
  <c r="BD31" i="8"/>
  <c r="BE31" i="8"/>
  <c r="BF31" i="8"/>
  <c r="BG31" i="8"/>
  <c r="BG33" i="8" s="1"/>
  <c r="BH31" i="8"/>
  <c r="BH40" i="8" s="1"/>
  <c r="BI31" i="8"/>
  <c r="BJ31" i="8"/>
  <c r="BJ40" i="8" s="1"/>
  <c r="BK31" i="8"/>
  <c r="BL31" i="8"/>
  <c r="BL40" i="8" s="1"/>
  <c r="BM31" i="8"/>
  <c r="BN31" i="8"/>
  <c r="BO31" i="8"/>
  <c r="BP31" i="8"/>
  <c r="BP40" i="8" s="1"/>
  <c r="BQ31" i="8"/>
  <c r="BQ40" i="8" s="1"/>
  <c r="BR31" i="8"/>
  <c r="BS31" i="8"/>
  <c r="BS40" i="8" s="1"/>
  <c r="BT31" i="8"/>
  <c r="BT40" i="8" s="1"/>
  <c r="BU31" i="8"/>
  <c r="BV31" i="8"/>
  <c r="BW31" i="8"/>
  <c r="BX31" i="8"/>
  <c r="BX40" i="8" s="1"/>
  <c r="BY31" i="8"/>
  <c r="BY40" i="8" s="1"/>
  <c r="BZ31" i="8"/>
  <c r="CA31" i="8"/>
  <c r="CA33" i="8" s="1"/>
  <c r="CB31" i="8"/>
  <c r="CB40" i="8" s="1"/>
  <c r="CC31" i="8"/>
  <c r="CD31" i="8"/>
  <c r="CE31" i="8"/>
  <c r="CE40" i="8" s="1"/>
  <c r="CF31" i="8"/>
  <c r="CF40" i="8" s="1"/>
  <c r="CG31" i="8"/>
  <c r="CG40" i="8" s="1"/>
  <c r="CH31" i="8"/>
  <c r="CI31" i="8"/>
  <c r="CJ31" i="8"/>
  <c r="CJ40" i="8" s="1"/>
  <c r="CK31" i="8"/>
  <c r="CL31" i="8"/>
  <c r="CM31" i="8"/>
  <c r="CM33" i="8" s="1"/>
  <c r="CN31" i="8"/>
  <c r="CN40" i="8" s="1"/>
  <c r="CO31" i="8"/>
  <c r="CO40" i="8" s="1"/>
  <c r="CP31" i="8"/>
  <c r="Q32" i="8"/>
  <c r="Q33" i="8" s="1"/>
  <c r="R32" i="8"/>
  <c r="S32" i="8"/>
  <c r="T32" i="8"/>
  <c r="U32" i="8"/>
  <c r="U33" i="8" s="1"/>
  <c r="V32" i="8"/>
  <c r="V33" i="8" s="1"/>
  <c r="W32" i="8"/>
  <c r="X32" i="8"/>
  <c r="Y32" i="8"/>
  <c r="Y33" i="8" s="1"/>
  <c r="Z32" i="8"/>
  <c r="AA32" i="8"/>
  <c r="AB32" i="8"/>
  <c r="AC32" i="8"/>
  <c r="AC33" i="8" s="1"/>
  <c r="AD32" i="8"/>
  <c r="AD33" i="8" s="1"/>
  <c r="AE32" i="8"/>
  <c r="AF32" i="8"/>
  <c r="AG32" i="8"/>
  <c r="AG33" i="8" s="1"/>
  <c r="AH32" i="8"/>
  <c r="AI32" i="8"/>
  <c r="AJ32" i="8"/>
  <c r="AK32" i="8"/>
  <c r="AK33" i="8" s="1"/>
  <c r="AL32" i="8"/>
  <c r="AM32" i="8"/>
  <c r="AN32" i="8"/>
  <c r="AO32" i="8"/>
  <c r="AO33" i="8" s="1"/>
  <c r="AP32" i="8"/>
  <c r="AQ32" i="8"/>
  <c r="AR32" i="8"/>
  <c r="AS32" i="8"/>
  <c r="AS33" i="8" s="1"/>
  <c r="AT32" i="8"/>
  <c r="AT33" i="8" s="1"/>
  <c r="AU32" i="8"/>
  <c r="AV32" i="8"/>
  <c r="AW32" i="8"/>
  <c r="AX32" i="8"/>
  <c r="AX33" i="8" s="1"/>
  <c r="AY32" i="8"/>
  <c r="AZ32" i="8"/>
  <c r="BA32" i="8"/>
  <c r="BB32" i="8"/>
  <c r="BB33" i="8" s="1"/>
  <c r="BC32" i="8"/>
  <c r="BD32" i="8"/>
  <c r="BE32" i="8"/>
  <c r="BE33" i="8" s="1"/>
  <c r="BF32" i="8"/>
  <c r="BF33" i="8" s="1"/>
  <c r="BG32" i="8"/>
  <c r="BH32" i="8"/>
  <c r="BI32" i="8"/>
  <c r="BJ32" i="8"/>
  <c r="BJ33" i="8" s="1"/>
  <c r="BK32" i="8"/>
  <c r="BL32" i="8"/>
  <c r="BM32" i="8"/>
  <c r="BN32" i="8"/>
  <c r="BN33" i="8" s="1"/>
  <c r="BO32" i="8"/>
  <c r="BP32" i="8"/>
  <c r="BQ32" i="8"/>
  <c r="BR32" i="8"/>
  <c r="BR33" i="8" s="1"/>
  <c r="BS32" i="8"/>
  <c r="BT32" i="8"/>
  <c r="BU32" i="8"/>
  <c r="BU33" i="8" s="1"/>
  <c r="BV32" i="8"/>
  <c r="BV33" i="8" s="1"/>
  <c r="BW32" i="8"/>
  <c r="BX32" i="8"/>
  <c r="BY32" i="8"/>
  <c r="BZ32" i="8"/>
  <c r="BZ33" i="8" s="1"/>
  <c r="CA32" i="8"/>
  <c r="CB32" i="8"/>
  <c r="CC32" i="8"/>
  <c r="CD32" i="8"/>
  <c r="CD33" i="8" s="1"/>
  <c r="CE32" i="8"/>
  <c r="CF32" i="8"/>
  <c r="CG32" i="8"/>
  <c r="CH32" i="8"/>
  <c r="CH33" i="8" s="1"/>
  <c r="CI32" i="8"/>
  <c r="CJ32" i="8"/>
  <c r="CK32" i="8"/>
  <c r="CK33" i="8" s="1"/>
  <c r="CL32" i="8"/>
  <c r="CL33" i="8" s="1"/>
  <c r="CM32" i="8"/>
  <c r="CN32" i="8"/>
  <c r="CO32" i="8"/>
  <c r="CP32" i="8"/>
  <c r="CP33" i="8" s="1"/>
  <c r="AB33" i="8"/>
  <c r="AF33" i="8"/>
  <c r="AH33" i="8"/>
  <c r="AJ33" i="8"/>
  <c r="AL33" i="8"/>
  <c r="AP33" i="8"/>
  <c r="AQ33" i="8"/>
  <c r="AR33" i="8"/>
  <c r="AV33" i="8"/>
  <c r="AW33" i="8"/>
  <c r="AZ33" i="8"/>
  <c r="BD33" i="8"/>
  <c r="BH33" i="8"/>
  <c r="BP33" i="8"/>
  <c r="BT33" i="8"/>
  <c r="BX33" i="8"/>
  <c r="CF33" i="8"/>
  <c r="CJ33" i="8"/>
  <c r="CN33" i="8"/>
  <c r="AL9" i="8"/>
  <c r="AT9" i="8"/>
  <c r="E32" i="8"/>
  <c r="CO9" i="8" l="1"/>
  <c r="CG9" i="8"/>
  <c r="BY9" i="8"/>
  <c r="BQ9" i="8"/>
  <c r="BJ9" i="8"/>
  <c r="AP9" i="8"/>
  <c r="AH9" i="8"/>
  <c r="CN9" i="8"/>
  <c r="CJ9" i="8"/>
  <c r="CF9" i="8"/>
  <c r="CB9" i="8"/>
  <c r="BX9" i="8"/>
  <c r="BT9" i="8"/>
  <c r="BP9" i="8"/>
  <c r="BL9" i="8"/>
  <c r="BH9" i="8"/>
  <c r="AN9" i="8"/>
  <c r="AF9" i="8"/>
  <c r="AB9" i="8"/>
  <c r="CE9" i="8"/>
  <c r="BW33" i="8"/>
  <c r="BW40" i="8"/>
  <c r="BS9" i="8"/>
  <c r="BK40" i="8"/>
  <c r="BK33" i="8"/>
  <c r="BC9" i="8"/>
  <c r="AQ9" i="8"/>
  <c r="AM40" i="8"/>
  <c r="AM33" i="8"/>
  <c r="AI33" i="8"/>
  <c r="AI40" i="8"/>
  <c r="S33" i="8"/>
  <c r="S40" i="8"/>
  <c r="AR9" i="8"/>
  <c r="AJ9" i="8"/>
  <c r="Z33" i="8"/>
  <c r="R33" i="8"/>
  <c r="BE9" i="8"/>
  <c r="R40" i="8"/>
  <c r="R9" i="8" s="1"/>
  <c r="AV9" i="8"/>
  <c r="CI33" i="8"/>
  <c r="CE33" i="8"/>
  <c r="BS33" i="8"/>
  <c r="BO33" i="8"/>
  <c r="BC33" i="8"/>
  <c r="AY33" i="8"/>
  <c r="CO33" i="8"/>
  <c r="CG33" i="8"/>
  <c r="CC33" i="8"/>
  <c r="BY33" i="8"/>
  <c r="BQ33" i="8"/>
  <c r="BM33" i="8"/>
  <c r="BI33" i="8"/>
  <c r="BA33" i="8"/>
  <c r="AK9" i="8"/>
  <c r="BB40" i="8"/>
  <c r="W9" i="8"/>
  <c r="W40" i="8"/>
  <c r="AZ9" i="8"/>
  <c r="AN33" i="8"/>
  <c r="X33" i="8"/>
  <c r="T9" i="8"/>
  <c r="AG9" i="8"/>
  <c r="CB33" i="8"/>
  <c r="BL33" i="8"/>
  <c r="X9" i="8"/>
  <c r="T33" i="8"/>
  <c r="Z9" i="8"/>
  <c r="S9" i="8"/>
  <c r="AM9" i="8"/>
  <c r="AI9" i="8"/>
  <c r="BA9" i="8"/>
  <c r="AW9" i="8"/>
  <c r="AS9" i="8"/>
  <c r="AO9" i="8"/>
  <c r="Y9" i="8"/>
  <c r="Q9" i="8"/>
  <c r="K32" i="8"/>
  <c r="L32" i="8"/>
  <c r="M32" i="8"/>
  <c r="N32" i="8"/>
  <c r="O32" i="8"/>
  <c r="P32" i="8"/>
  <c r="J32" i="8"/>
  <c r="I32" i="8"/>
  <c r="G32" i="8"/>
  <c r="H32" i="8"/>
  <c r="F32" i="8"/>
  <c r="P45" i="7"/>
  <c r="O45" i="7"/>
  <c r="N45" i="7"/>
  <c r="M45" i="7"/>
  <c r="L45" i="7"/>
  <c r="K45" i="7"/>
  <c r="J45" i="7"/>
  <c r="I45" i="7"/>
  <c r="H45" i="7"/>
  <c r="G45" i="7"/>
  <c r="F45" i="7"/>
  <c r="E45" i="7"/>
  <c r="P30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P21" i="7"/>
  <c r="P29" i="7" s="1"/>
  <c r="O21" i="7"/>
  <c r="O29" i="7" s="1"/>
  <c r="N21" i="7"/>
  <c r="N29" i="7" s="1"/>
  <c r="M21" i="7"/>
  <c r="M29" i="7" s="1"/>
  <c r="M9" i="7" s="1"/>
  <c r="L21" i="7"/>
  <c r="L29" i="7" s="1"/>
  <c r="K21" i="7"/>
  <c r="K29" i="7" s="1"/>
  <c r="J21" i="7"/>
  <c r="J29" i="7" s="1"/>
  <c r="I21" i="7"/>
  <c r="I29" i="7" s="1"/>
  <c r="I9" i="7" s="1"/>
  <c r="H21" i="7"/>
  <c r="H29" i="7" s="1"/>
  <c r="G21" i="7"/>
  <c r="G29" i="7" s="1"/>
  <c r="F21" i="7"/>
  <c r="F29" i="7" s="1"/>
  <c r="E21" i="7"/>
  <c r="E29" i="7" s="1"/>
  <c r="E9" i="7" s="1"/>
  <c r="D21" i="7"/>
  <c r="D19" i="7"/>
  <c r="E17" i="7"/>
  <c r="E15" i="7"/>
  <c r="E44" i="7" s="1"/>
  <c r="P13" i="7"/>
  <c r="O13" i="7"/>
  <c r="N13" i="7"/>
  <c r="M13" i="7"/>
  <c r="L13" i="7"/>
  <c r="K13" i="7"/>
  <c r="J13" i="7"/>
  <c r="I13" i="7"/>
  <c r="H13" i="7"/>
  <c r="G13" i="7"/>
  <c r="F13" i="7"/>
  <c r="E13" i="7"/>
  <c r="E14" i="7" s="1"/>
  <c r="D13" i="7"/>
  <c r="E26" i="7" l="1"/>
  <c r="E25" i="7" s="1"/>
  <c r="BW9" i="8"/>
  <c r="BB9" i="8"/>
  <c r="BK9" i="8"/>
  <c r="G9" i="7"/>
  <c r="H9" i="7"/>
  <c r="L9" i="7"/>
  <c r="P9" i="7"/>
  <c r="K9" i="7"/>
  <c r="E33" i="7"/>
  <c r="F15" i="7"/>
  <c r="F44" i="7" s="1"/>
  <c r="F14" i="7"/>
  <c r="O9" i="7"/>
  <c r="F9" i="7"/>
  <c r="J9" i="7"/>
  <c r="N9" i="7"/>
  <c r="E32" i="7"/>
  <c r="E19" i="7"/>
  <c r="F17" i="7"/>
  <c r="F27" i="7" s="1"/>
  <c r="F25" i="7"/>
  <c r="G24" i="7" s="1"/>
  <c r="E24" i="7"/>
  <c r="I26" i="7"/>
  <c r="E27" i="7"/>
  <c r="F24" i="7"/>
  <c r="F26" i="7"/>
  <c r="J26" i="7"/>
  <c r="N26" i="7"/>
  <c r="G26" i="7"/>
  <c r="K26" i="7"/>
  <c r="O26" i="7"/>
  <c r="M26" i="7"/>
  <c r="H26" i="7"/>
  <c r="L26" i="7"/>
  <c r="P26" i="7"/>
  <c r="G15" i="7" l="1"/>
  <c r="G44" i="7" s="1"/>
  <c r="G14" i="7"/>
  <c r="F33" i="7"/>
  <c r="E34" i="7"/>
  <c r="E35" i="7" s="1"/>
  <c r="F19" i="7"/>
  <c r="G17" i="7"/>
  <c r="G27" i="7" s="1"/>
  <c r="G25" i="7"/>
  <c r="F32" i="7"/>
  <c r="E30" i="7"/>
  <c r="E43" i="7" l="1"/>
  <c r="E46" i="7" s="1"/>
  <c r="E47" i="7"/>
  <c r="H25" i="7"/>
  <c r="G32" i="7"/>
  <c r="G19" i="7"/>
  <c r="H17" i="7"/>
  <c r="H27" i="7" s="1"/>
  <c r="F30" i="7"/>
  <c r="H24" i="7"/>
  <c r="G33" i="7"/>
  <c r="H15" i="7"/>
  <c r="H44" i="7" s="1"/>
  <c r="H14" i="7"/>
  <c r="F34" i="7"/>
  <c r="F35" i="7" s="1"/>
  <c r="F39" i="7" s="1"/>
  <c r="F40" i="7" s="1"/>
  <c r="E39" i="7"/>
  <c r="E40" i="7" s="1"/>
  <c r="G34" i="7" l="1"/>
  <c r="G35" i="7" s="1"/>
  <c r="H33" i="7"/>
  <c r="I15" i="7"/>
  <c r="I44" i="7" s="1"/>
  <c r="I14" i="7"/>
  <c r="H32" i="7"/>
  <c r="G30" i="7"/>
  <c r="H19" i="7"/>
  <c r="I17" i="7"/>
  <c r="I27" i="7" s="1"/>
  <c r="I25" i="7"/>
  <c r="I24" i="7"/>
  <c r="F47" i="7"/>
  <c r="F43" i="7"/>
  <c r="F46" i="7" s="1"/>
  <c r="H30" i="7" l="1"/>
  <c r="I19" i="7"/>
  <c r="J17" i="7"/>
  <c r="J27" i="7" s="1"/>
  <c r="I32" i="7"/>
  <c r="J25" i="7"/>
  <c r="J24" i="7"/>
  <c r="H34" i="7"/>
  <c r="H35" i="7" s="1"/>
  <c r="G43" i="7"/>
  <c r="G46" i="7" s="1"/>
  <c r="G47" i="7"/>
  <c r="J15" i="7"/>
  <c r="J44" i="7" s="1"/>
  <c r="J14" i="7"/>
  <c r="I33" i="7"/>
  <c r="G39" i="7"/>
  <c r="G40" i="7" s="1"/>
  <c r="K15" i="7" l="1"/>
  <c r="K44" i="7" s="1"/>
  <c r="K14" i="7"/>
  <c r="J33" i="7"/>
  <c r="H47" i="7"/>
  <c r="H43" i="7"/>
  <c r="H46" i="7" s="1"/>
  <c r="I34" i="7"/>
  <c r="I35" i="7" s="1"/>
  <c r="I39" i="7" s="1"/>
  <c r="I40" i="7" s="1"/>
  <c r="H39" i="7"/>
  <c r="H40" i="7" s="1"/>
  <c r="J19" i="7"/>
  <c r="K17" i="7"/>
  <c r="K27" i="7" s="1"/>
  <c r="K25" i="7"/>
  <c r="I30" i="7"/>
  <c r="J32" i="7"/>
  <c r="K24" i="7"/>
  <c r="L25" i="7" l="1"/>
  <c r="K19" i="7"/>
  <c r="L17" i="7"/>
  <c r="L27" i="7" s="1"/>
  <c r="K32" i="7"/>
  <c r="J30" i="7"/>
  <c r="L24" i="7"/>
  <c r="I43" i="7"/>
  <c r="I46" i="7" s="1"/>
  <c r="I47" i="7"/>
  <c r="L15" i="7"/>
  <c r="L44" i="7" s="1"/>
  <c r="L14" i="7"/>
  <c r="K33" i="7"/>
  <c r="J39" i="7"/>
  <c r="J40" i="7" s="1"/>
  <c r="J34" i="7"/>
  <c r="J35" i="7" s="1"/>
  <c r="K34" i="7" l="1"/>
  <c r="K35" i="7" s="1"/>
  <c r="L33" i="7"/>
  <c r="M15" i="7"/>
  <c r="M44" i="7" s="1"/>
  <c r="M14" i="7"/>
  <c r="J47" i="7"/>
  <c r="J43" i="7"/>
  <c r="J46" i="7" s="1"/>
  <c r="L32" i="7"/>
  <c r="M25" i="7"/>
  <c r="K30" i="7"/>
  <c r="L19" i="7"/>
  <c r="M17" i="7"/>
  <c r="M27" i="7" s="1"/>
  <c r="M24" i="7"/>
  <c r="K47" i="7" l="1"/>
  <c r="K43" i="7"/>
  <c r="K46" i="7" s="1"/>
  <c r="L34" i="7"/>
  <c r="L35" i="7" s="1"/>
  <c r="L30" i="7"/>
  <c r="M19" i="7"/>
  <c r="N17" i="7"/>
  <c r="N27" i="7" s="1"/>
  <c r="N25" i="7"/>
  <c r="M32" i="7"/>
  <c r="N24" i="7"/>
  <c r="N15" i="7"/>
  <c r="N44" i="7" s="1"/>
  <c r="N14" i="7"/>
  <c r="M33" i="7"/>
  <c r="K39" i="7"/>
  <c r="K40" i="7" s="1"/>
  <c r="O15" i="7" l="1"/>
  <c r="O44" i="7" s="1"/>
  <c r="O14" i="7"/>
  <c r="N33" i="7"/>
  <c r="L43" i="7"/>
  <c r="L46" i="7" s="1"/>
  <c r="L47" i="7"/>
  <c r="L39" i="7"/>
  <c r="L40" i="7" s="1"/>
  <c r="N19" i="7"/>
  <c r="O17" i="7"/>
  <c r="O27" i="7" s="1"/>
  <c r="O25" i="7"/>
  <c r="N32" i="7"/>
  <c r="M30" i="7"/>
  <c r="O24" i="7"/>
  <c r="M34" i="7"/>
  <c r="M35" i="7" s="1"/>
  <c r="N34" i="7" l="1"/>
  <c r="N35" i="7" s="1"/>
  <c r="O33" i="7"/>
  <c r="P15" i="7"/>
  <c r="P44" i="7" s="1"/>
  <c r="P14" i="7"/>
  <c r="P33" i="7" s="1"/>
  <c r="M47" i="7"/>
  <c r="M43" i="7"/>
  <c r="M46" i="7" s="1"/>
  <c r="M39" i="7"/>
  <c r="M40" i="7" s="1"/>
  <c r="P25" i="7"/>
  <c r="O19" i="7"/>
  <c r="O32" i="7"/>
  <c r="N30" i="7"/>
  <c r="P17" i="7"/>
  <c r="P27" i="7" s="1"/>
  <c r="P24" i="7"/>
  <c r="O34" i="7" l="1"/>
  <c r="O35" i="7" s="1"/>
  <c r="N43" i="7"/>
  <c r="N46" i="7" s="1"/>
  <c r="N47" i="7"/>
  <c r="P32" i="7"/>
  <c r="O30" i="7"/>
  <c r="P19" i="7"/>
  <c r="N39" i="7"/>
  <c r="N40" i="7" s="1"/>
  <c r="O47" i="7" l="1"/>
  <c r="O43" i="7"/>
  <c r="O46" i="7" s="1"/>
  <c r="P34" i="7"/>
  <c r="P35" i="7" s="1"/>
  <c r="O39" i="7"/>
  <c r="O40" i="7" s="1"/>
  <c r="P43" i="7" l="1"/>
  <c r="P46" i="7" s="1"/>
  <c r="P47" i="7"/>
  <c r="P39" i="7"/>
  <c r="P40" i="7" s="1"/>
  <c r="D32" i="8"/>
  <c r="P31" i="8"/>
  <c r="O31" i="8"/>
  <c r="O40" i="8" s="1"/>
  <c r="N31" i="8"/>
  <c r="M31" i="8"/>
  <c r="L31" i="8"/>
  <c r="K31" i="8"/>
  <c r="K40" i="8" s="1"/>
  <c r="J31" i="8"/>
  <c r="I31" i="8"/>
  <c r="H31" i="8"/>
  <c r="H33" i="8" s="1"/>
  <c r="G31" i="8"/>
  <c r="G33" i="8" s="1"/>
  <c r="F31" i="8"/>
  <c r="E31" i="8"/>
  <c r="D31" i="8"/>
  <c r="D34" i="8"/>
  <c r="E29" i="8"/>
  <c r="E38" i="8" s="1"/>
  <c r="P13" i="8"/>
  <c r="O13" i="8"/>
  <c r="N13" i="8"/>
  <c r="M13" i="8"/>
  <c r="L13" i="8"/>
  <c r="K13" i="8"/>
  <c r="J13" i="8"/>
  <c r="I13" i="8"/>
  <c r="H13" i="8"/>
  <c r="G13" i="8"/>
  <c r="F13" i="8"/>
  <c r="E13" i="8"/>
  <c r="E14" i="8" s="1"/>
  <c r="D13" i="8"/>
  <c r="F33" i="8" l="1"/>
  <c r="F40" i="8"/>
  <c r="J33" i="8"/>
  <c r="J40" i="8"/>
  <c r="J9" i="8" s="1"/>
  <c r="N33" i="8"/>
  <c r="N40" i="8"/>
  <c r="E17" i="8"/>
  <c r="F15" i="8"/>
  <c r="F55" i="8" s="1"/>
  <c r="L33" i="8"/>
  <c r="L40" i="8"/>
  <c r="P33" i="8"/>
  <c r="K33" i="8"/>
  <c r="O33" i="8"/>
  <c r="E33" i="8"/>
  <c r="E30" i="8" s="1"/>
  <c r="F37" i="8" s="1"/>
  <c r="F54" i="8" s="1"/>
  <c r="F57" i="8" s="1"/>
  <c r="I33" i="8"/>
  <c r="M33" i="8"/>
  <c r="F9" i="8"/>
  <c r="N9" i="8"/>
  <c r="G9" i="8"/>
  <c r="K9" i="8"/>
  <c r="O9" i="8"/>
  <c r="H9" i="8"/>
  <c r="L9" i="8"/>
  <c r="P9" i="8"/>
  <c r="I9" i="8"/>
  <c r="M9" i="8"/>
  <c r="E44" i="8"/>
  <c r="E51" i="8" s="1"/>
  <c r="F14" i="8"/>
  <c r="F17" i="8" l="1"/>
  <c r="G15" i="8"/>
  <c r="G55" i="8" s="1"/>
  <c r="G14" i="8"/>
  <c r="F44" i="8"/>
  <c r="G17" i="8" l="1"/>
  <c r="H15" i="8"/>
  <c r="H55" i="8" s="1"/>
  <c r="G44" i="8"/>
  <c r="H14" i="8"/>
  <c r="H17" i="8" l="1"/>
  <c r="I15" i="8"/>
  <c r="I55" i="8" s="1"/>
  <c r="H44" i="8"/>
  <c r="I14" i="8"/>
  <c r="I17" i="8" l="1"/>
  <c r="J15" i="8"/>
  <c r="J55" i="8" s="1"/>
  <c r="J14" i="8"/>
  <c r="I44" i="8"/>
  <c r="D21" i="5"/>
  <c r="J17" i="8" l="1"/>
  <c r="K15" i="8"/>
  <c r="K55" i="8" s="1"/>
  <c r="K14" i="8"/>
  <c r="J44" i="8"/>
  <c r="F33" i="4"/>
  <c r="G33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4" i="4"/>
  <c r="G4" i="4" s="1"/>
  <c r="K17" i="8" l="1"/>
  <c r="L15" i="8"/>
  <c r="L55" i="8" s="1"/>
  <c r="L14" i="8"/>
  <c r="K44" i="8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4" i="3"/>
  <c r="L17" i="8" l="1"/>
  <c r="M15" i="8"/>
  <c r="M55" i="8" s="1"/>
  <c r="L44" i="8"/>
  <c r="M14" i="8"/>
  <c r="P4" i="3"/>
  <c r="O4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L5" i="3"/>
  <c r="M4" i="3"/>
  <c r="L4" i="3"/>
  <c r="M17" i="8" l="1"/>
  <c r="N15" i="8"/>
  <c r="N55" i="8" s="1"/>
  <c r="N14" i="8"/>
  <c r="M44" i="8"/>
  <c r="I5" i="3"/>
  <c r="O5" i="3" s="1"/>
  <c r="P5" i="3"/>
  <c r="S5" i="3"/>
  <c r="K35" i="3"/>
  <c r="M35" i="3"/>
  <c r="N4" i="3"/>
  <c r="L35" i="2"/>
  <c r="N33" i="2"/>
  <c r="X33" i="2" s="1"/>
  <c r="M33" i="2"/>
  <c r="N32" i="2"/>
  <c r="X32" i="2" s="1"/>
  <c r="M32" i="2"/>
  <c r="N31" i="2"/>
  <c r="X31" i="2" s="1"/>
  <c r="M31" i="2"/>
  <c r="N30" i="2"/>
  <c r="X30" i="2" s="1"/>
  <c r="M30" i="2"/>
  <c r="N29" i="2"/>
  <c r="X29" i="2" s="1"/>
  <c r="M29" i="2"/>
  <c r="N28" i="2"/>
  <c r="X28" i="2" s="1"/>
  <c r="M28" i="2"/>
  <c r="N27" i="2"/>
  <c r="X27" i="2" s="1"/>
  <c r="M27" i="2"/>
  <c r="N26" i="2"/>
  <c r="X26" i="2" s="1"/>
  <c r="M26" i="2"/>
  <c r="N25" i="2"/>
  <c r="X25" i="2" s="1"/>
  <c r="M25" i="2"/>
  <c r="N24" i="2"/>
  <c r="X24" i="2" s="1"/>
  <c r="M24" i="2"/>
  <c r="N23" i="2"/>
  <c r="X23" i="2" s="1"/>
  <c r="M23" i="2"/>
  <c r="N22" i="2"/>
  <c r="X22" i="2" s="1"/>
  <c r="M22" i="2"/>
  <c r="N21" i="2"/>
  <c r="X21" i="2" s="1"/>
  <c r="M21" i="2"/>
  <c r="N20" i="2"/>
  <c r="X20" i="2" s="1"/>
  <c r="M20" i="2"/>
  <c r="N19" i="2"/>
  <c r="X19" i="2" s="1"/>
  <c r="M19" i="2"/>
  <c r="N18" i="2"/>
  <c r="X18" i="2" s="1"/>
  <c r="M18" i="2"/>
  <c r="N17" i="2"/>
  <c r="X17" i="2" s="1"/>
  <c r="M17" i="2"/>
  <c r="N16" i="2"/>
  <c r="X16" i="2" s="1"/>
  <c r="M16" i="2"/>
  <c r="N15" i="2"/>
  <c r="X15" i="2" s="1"/>
  <c r="M15" i="2"/>
  <c r="N14" i="2"/>
  <c r="X14" i="2" s="1"/>
  <c r="M14" i="2"/>
  <c r="N13" i="2"/>
  <c r="X13" i="2" s="1"/>
  <c r="M13" i="2"/>
  <c r="N12" i="2"/>
  <c r="X12" i="2" s="1"/>
  <c r="M12" i="2"/>
  <c r="N11" i="2"/>
  <c r="X11" i="2" s="1"/>
  <c r="M11" i="2"/>
  <c r="N10" i="2"/>
  <c r="X10" i="2" s="1"/>
  <c r="M10" i="2"/>
  <c r="N9" i="2"/>
  <c r="X9" i="2" s="1"/>
  <c r="M9" i="2"/>
  <c r="N8" i="2"/>
  <c r="X8" i="2" s="1"/>
  <c r="M8" i="2"/>
  <c r="N7" i="2"/>
  <c r="X7" i="2" s="1"/>
  <c r="M7" i="2"/>
  <c r="N6" i="2"/>
  <c r="X6" i="2" s="1"/>
  <c r="M6" i="2"/>
  <c r="N5" i="2"/>
  <c r="X5" i="2" s="1"/>
  <c r="M5" i="2"/>
  <c r="N4" i="2"/>
  <c r="Q4" i="2" s="1"/>
  <c r="K4" i="2" s="1"/>
  <c r="M4" i="2"/>
  <c r="N17" i="8" l="1"/>
  <c r="O15" i="8"/>
  <c r="O55" i="8" s="1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X4" i="2"/>
  <c r="O14" i="8"/>
  <c r="N44" i="8"/>
  <c r="P6" i="3"/>
  <c r="S35" i="3"/>
  <c r="N5" i="3"/>
  <c r="I4" i="2"/>
  <c r="J4" i="2"/>
  <c r="S4" i="2" s="1"/>
  <c r="N35" i="2"/>
  <c r="Q5" i="2"/>
  <c r="J35" i="1"/>
  <c r="K28" i="1"/>
  <c r="L28" i="1"/>
  <c r="V28" i="1" s="1"/>
  <c r="K29" i="1"/>
  <c r="L29" i="1"/>
  <c r="V29" i="1" s="1"/>
  <c r="K30" i="1"/>
  <c r="L30" i="1"/>
  <c r="V30" i="1" s="1"/>
  <c r="K31" i="1"/>
  <c r="L31" i="1"/>
  <c r="V31" i="1" s="1"/>
  <c r="K32" i="1"/>
  <c r="L32" i="1"/>
  <c r="V32" i="1" s="1"/>
  <c r="K33" i="1"/>
  <c r="L33" i="1"/>
  <c r="K8" i="1"/>
  <c r="L8" i="1"/>
  <c r="V8" i="1" s="1"/>
  <c r="K9" i="1"/>
  <c r="L9" i="1"/>
  <c r="K10" i="1"/>
  <c r="L10" i="1"/>
  <c r="V10" i="1" s="1"/>
  <c r="K11" i="1"/>
  <c r="L11" i="1"/>
  <c r="K12" i="1"/>
  <c r="L12" i="1"/>
  <c r="V12" i="1" s="1"/>
  <c r="K13" i="1"/>
  <c r="L13" i="1"/>
  <c r="V13" i="1" s="1"/>
  <c r="K14" i="1"/>
  <c r="L14" i="1"/>
  <c r="V14" i="1" s="1"/>
  <c r="K15" i="1"/>
  <c r="L15" i="1"/>
  <c r="V15" i="1" s="1"/>
  <c r="K16" i="1"/>
  <c r="L16" i="1"/>
  <c r="V16" i="1" s="1"/>
  <c r="K17" i="1"/>
  <c r="L17" i="1"/>
  <c r="K18" i="1"/>
  <c r="L18" i="1"/>
  <c r="V18" i="1" s="1"/>
  <c r="K19" i="1"/>
  <c r="L19" i="1"/>
  <c r="K20" i="1"/>
  <c r="L20" i="1"/>
  <c r="V20" i="1" s="1"/>
  <c r="K21" i="1"/>
  <c r="L21" i="1"/>
  <c r="V21" i="1" s="1"/>
  <c r="K22" i="1"/>
  <c r="L22" i="1"/>
  <c r="V22" i="1" s="1"/>
  <c r="K23" i="1"/>
  <c r="L23" i="1"/>
  <c r="V23" i="1" s="1"/>
  <c r="K24" i="1"/>
  <c r="L24" i="1"/>
  <c r="V24" i="1" s="1"/>
  <c r="K25" i="1"/>
  <c r="L25" i="1"/>
  <c r="K26" i="1"/>
  <c r="L26" i="1"/>
  <c r="V26" i="1" s="1"/>
  <c r="K27" i="1"/>
  <c r="L27" i="1"/>
  <c r="K7" i="1"/>
  <c r="L7" i="1"/>
  <c r="K6" i="1"/>
  <c r="L6" i="1"/>
  <c r="V6" i="1" s="1"/>
  <c r="K5" i="1"/>
  <c r="L5" i="1"/>
  <c r="V5" i="1" s="1"/>
  <c r="L4" i="1"/>
  <c r="V4" i="1" s="1"/>
  <c r="K4" i="1"/>
  <c r="O17" i="8" l="1"/>
  <c r="P15" i="8"/>
  <c r="P55" i="8" s="1"/>
  <c r="O6" i="3"/>
  <c r="O44" i="8"/>
  <c r="P14" i="8"/>
  <c r="O4" i="1"/>
  <c r="I4" i="1" s="1"/>
  <c r="H4" i="1" s="1"/>
  <c r="N4" i="1" s="1"/>
  <c r="S4" i="1" s="1"/>
  <c r="P7" i="3"/>
  <c r="O7" i="3"/>
  <c r="N6" i="3"/>
  <c r="P4" i="2"/>
  <c r="U4" i="2" s="1"/>
  <c r="R4" i="2"/>
  <c r="O4" i="2"/>
  <c r="T4" i="2" s="1"/>
  <c r="W4" i="2"/>
  <c r="Z4" i="2" s="1"/>
  <c r="V4" i="2"/>
  <c r="Y4" i="2" s="1"/>
  <c r="X35" i="2"/>
  <c r="Q6" i="2"/>
  <c r="K5" i="2"/>
  <c r="V33" i="1"/>
  <c r="V25" i="1"/>
  <c r="V17" i="1"/>
  <c r="V9" i="1"/>
  <c r="L35" i="1"/>
  <c r="Q4" i="1"/>
  <c r="U4" i="1" s="1"/>
  <c r="X4" i="1" s="1"/>
  <c r="V27" i="1"/>
  <c r="V19" i="1"/>
  <c r="V11" i="1"/>
  <c r="V7" i="1"/>
  <c r="V35" i="1" s="1"/>
  <c r="O5" i="1"/>
  <c r="G4" i="1"/>
  <c r="M4" i="1" s="1"/>
  <c r="R4" i="1" s="1"/>
  <c r="P4" i="1"/>
  <c r="T4" i="1" s="1"/>
  <c r="W4" i="1" s="1"/>
  <c r="P17" i="8" l="1"/>
  <c r="Q15" i="8"/>
  <c r="Q55" i="8" s="1"/>
  <c r="P44" i="8"/>
  <c r="Q14" i="8"/>
  <c r="P8" i="3"/>
  <c r="O8" i="3"/>
  <c r="N7" i="3"/>
  <c r="Q4" i="3"/>
  <c r="R4" i="3"/>
  <c r="J5" i="2"/>
  <c r="S5" i="2" s="1"/>
  <c r="I5" i="2"/>
  <c r="K6" i="2"/>
  <c r="Q7" i="2"/>
  <c r="I5" i="1"/>
  <c r="O6" i="1"/>
  <c r="Q17" i="8" l="1"/>
  <c r="R15" i="8"/>
  <c r="R55" i="8" s="1"/>
  <c r="R14" i="8"/>
  <c r="Q44" i="8"/>
  <c r="P9" i="3"/>
  <c r="O9" i="3"/>
  <c r="T4" i="3"/>
  <c r="N8" i="3"/>
  <c r="R5" i="3"/>
  <c r="U5" i="3" s="1"/>
  <c r="U4" i="3"/>
  <c r="R5" i="2"/>
  <c r="O5" i="2"/>
  <c r="T5" i="2" s="1"/>
  <c r="P5" i="2"/>
  <c r="U5" i="2" s="1"/>
  <c r="W5" i="2"/>
  <c r="K7" i="2"/>
  <c r="Q8" i="2"/>
  <c r="I6" i="2"/>
  <c r="J6" i="2"/>
  <c r="S6" i="2" s="1"/>
  <c r="V5" i="2"/>
  <c r="I6" i="1"/>
  <c r="O7" i="1"/>
  <c r="H5" i="1"/>
  <c r="G5" i="1"/>
  <c r="R17" i="8" l="1"/>
  <c r="S15" i="8"/>
  <c r="S55" i="8" s="1"/>
  <c r="R44" i="8"/>
  <c r="S14" i="8"/>
  <c r="P10" i="3"/>
  <c r="O10" i="3"/>
  <c r="R6" i="3"/>
  <c r="U6" i="3" s="1"/>
  <c r="N9" i="3"/>
  <c r="Q6" i="3"/>
  <c r="T6" i="3" s="1"/>
  <c r="P6" i="2"/>
  <c r="U6" i="2" s="1"/>
  <c r="R6" i="2"/>
  <c r="V6" i="2" s="1"/>
  <c r="Y6" i="2" s="1"/>
  <c r="O6" i="2"/>
  <c r="T6" i="2" s="1"/>
  <c r="Z5" i="2"/>
  <c r="Y5" i="2"/>
  <c r="K8" i="2"/>
  <c r="Q9" i="2"/>
  <c r="J7" i="2"/>
  <c r="S7" i="2" s="1"/>
  <c r="I7" i="2"/>
  <c r="W6" i="2"/>
  <c r="Z6" i="2" s="1"/>
  <c r="I7" i="1"/>
  <c r="O8" i="1"/>
  <c r="G6" i="1"/>
  <c r="H6" i="1"/>
  <c r="M5" i="1"/>
  <c r="R5" i="1" s="1"/>
  <c r="P5" i="1"/>
  <c r="T5" i="1" s="1"/>
  <c r="N5" i="1"/>
  <c r="S5" i="1" s="1"/>
  <c r="Q5" i="1"/>
  <c r="U5" i="1" s="1"/>
  <c r="S17" i="8" l="1"/>
  <c r="T15" i="8"/>
  <c r="T55" i="8" s="1"/>
  <c r="S44" i="8"/>
  <c r="T14" i="8"/>
  <c r="P11" i="3"/>
  <c r="O11" i="3"/>
  <c r="N10" i="3"/>
  <c r="Q7" i="3"/>
  <c r="R7" i="3"/>
  <c r="W7" i="2"/>
  <c r="Z7" i="2" s="1"/>
  <c r="P7" i="2"/>
  <c r="U7" i="2" s="1"/>
  <c r="O7" i="2"/>
  <c r="R7" i="2"/>
  <c r="V7" i="2" s="1"/>
  <c r="Y7" i="2" s="1"/>
  <c r="K9" i="2"/>
  <c r="Q10" i="2"/>
  <c r="T7" i="2"/>
  <c r="I8" i="2"/>
  <c r="J8" i="2"/>
  <c r="S8" i="2" s="1"/>
  <c r="W5" i="1"/>
  <c r="I8" i="1"/>
  <c r="O9" i="1"/>
  <c r="H7" i="1"/>
  <c r="G7" i="1"/>
  <c r="X5" i="1"/>
  <c r="N6" i="1"/>
  <c r="S6" i="1" s="1"/>
  <c r="Q6" i="1"/>
  <c r="U6" i="1" s="1"/>
  <c r="X6" i="1" s="1"/>
  <c r="M6" i="1"/>
  <c r="R6" i="1" s="1"/>
  <c r="P6" i="1"/>
  <c r="T6" i="1" s="1"/>
  <c r="W6" i="1" s="1"/>
  <c r="T17" i="8" l="1"/>
  <c r="U15" i="8"/>
  <c r="U55" i="8" s="1"/>
  <c r="T44" i="8"/>
  <c r="U14" i="8"/>
  <c r="P12" i="3"/>
  <c r="O12" i="3"/>
  <c r="U7" i="3"/>
  <c r="T7" i="3"/>
  <c r="R8" i="3"/>
  <c r="U8" i="3" s="1"/>
  <c r="Q8" i="3"/>
  <c r="T8" i="3" s="1"/>
  <c r="N11" i="3"/>
  <c r="P8" i="2"/>
  <c r="U8" i="2" s="1"/>
  <c r="O8" i="2"/>
  <c r="T8" i="2" s="1"/>
  <c r="R8" i="2"/>
  <c r="V8" i="2" s="1"/>
  <c r="W8" i="2"/>
  <c r="Z8" i="2" s="1"/>
  <c r="K10" i="2"/>
  <c r="Q11" i="2"/>
  <c r="J9" i="2"/>
  <c r="S9" i="2" s="1"/>
  <c r="I9" i="2"/>
  <c r="N7" i="1"/>
  <c r="S7" i="1" s="1"/>
  <c r="Q7" i="1"/>
  <c r="U7" i="1" s="1"/>
  <c r="I9" i="1"/>
  <c r="O10" i="1"/>
  <c r="M7" i="1"/>
  <c r="R7" i="1" s="1"/>
  <c r="P7" i="1"/>
  <c r="T7" i="1" s="1"/>
  <c r="W7" i="1" s="1"/>
  <c r="H8" i="1"/>
  <c r="G8" i="1"/>
  <c r="U17" i="8" l="1"/>
  <c r="V15" i="8"/>
  <c r="V55" i="8" s="1"/>
  <c r="U44" i="8"/>
  <c r="V14" i="8"/>
  <c r="P13" i="3"/>
  <c r="O13" i="3"/>
  <c r="N12" i="3"/>
  <c r="Q9" i="3"/>
  <c r="R9" i="3"/>
  <c r="U9" i="3" s="1"/>
  <c r="R9" i="2"/>
  <c r="V9" i="2" s="1"/>
  <c r="Y9" i="2" s="1"/>
  <c r="O9" i="2"/>
  <c r="T9" i="2" s="1"/>
  <c r="P9" i="2"/>
  <c r="U9" i="2" s="1"/>
  <c r="W9" i="2"/>
  <c r="Y8" i="2"/>
  <c r="K11" i="2"/>
  <c r="Q12" i="2"/>
  <c r="I10" i="2"/>
  <c r="J10" i="2"/>
  <c r="S10" i="2" s="1"/>
  <c r="X7" i="1"/>
  <c r="M8" i="1"/>
  <c r="R8" i="1" s="1"/>
  <c r="P8" i="1"/>
  <c r="T8" i="1" s="1"/>
  <c r="W8" i="1" s="1"/>
  <c r="I10" i="1"/>
  <c r="O11" i="1"/>
  <c r="N8" i="1"/>
  <c r="S8" i="1" s="1"/>
  <c r="Q8" i="1"/>
  <c r="U8" i="1" s="1"/>
  <c r="X8" i="1" s="1"/>
  <c r="H9" i="1"/>
  <c r="G9" i="1"/>
  <c r="V17" i="8" l="1"/>
  <c r="W15" i="8"/>
  <c r="W55" i="8" s="1"/>
  <c r="V44" i="8"/>
  <c r="W14" i="8"/>
  <c r="P14" i="3"/>
  <c r="O14" i="3"/>
  <c r="T9" i="3"/>
  <c r="Q10" i="3"/>
  <c r="T10" i="3" s="1"/>
  <c r="N13" i="3"/>
  <c r="R10" i="3"/>
  <c r="U10" i="3" s="1"/>
  <c r="P10" i="2"/>
  <c r="U10" i="2" s="1"/>
  <c r="W10" i="2"/>
  <c r="Z10" i="2" s="1"/>
  <c r="R10" i="2"/>
  <c r="V10" i="2" s="1"/>
  <c r="Y10" i="2" s="1"/>
  <c r="O10" i="2"/>
  <c r="J11" i="2"/>
  <c r="S11" i="2" s="1"/>
  <c r="I11" i="2"/>
  <c r="Z9" i="2"/>
  <c r="T10" i="2"/>
  <c r="K12" i="2"/>
  <c r="Q13" i="2"/>
  <c r="M9" i="1"/>
  <c r="R9" i="1" s="1"/>
  <c r="P9" i="1"/>
  <c r="T9" i="1" s="1"/>
  <c r="W9" i="1" s="1"/>
  <c r="I11" i="1"/>
  <c r="O12" i="1"/>
  <c r="N9" i="1"/>
  <c r="S9" i="1" s="1"/>
  <c r="Q9" i="1"/>
  <c r="U9" i="1" s="1"/>
  <c r="X9" i="1" s="1"/>
  <c r="G10" i="1"/>
  <c r="H10" i="1"/>
  <c r="W17" i="8" l="1"/>
  <c r="X15" i="8"/>
  <c r="X55" i="8" s="1"/>
  <c r="W44" i="8"/>
  <c r="X14" i="8"/>
  <c r="P15" i="3"/>
  <c r="O15" i="3"/>
  <c r="Q11" i="3"/>
  <c r="T11" i="3" s="1"/>
  <c r="N14" i="3"/>
  <c r="R11" i="3"/>
  <c r="U11" i="3" s="1"/>
  <c r="O11" i="2"/>
  <c r="R11" i="2"/>
  <c r="W11" i="2"/>
  <c r="Z11" i="2" s="1"/>
  <c r="P11" i="2"/>
  <c r="U11" i="2" s="1"/>
  <c r="J12" i="2"/>
  <c r="S12" i="2" s="1"/>
  <c r="I12" i="2"/>
  <c r="K13" i="2"/>
  <c r="Q14" i="2"/>
  <c r="T11" i="2"/>
  <c r="V11" i="2"/>
  <c r="Y11" i="2" s="1"/>
  <c r="H11" i="1"/>
  <c r="G11" i="1"/>
  <c r="N10" i="1"/>
  <c r="S10" i="1" s="1"/>
  <c r="Q10" i="1"/>
  <c r="U10" i="1" s="1"/>
  <c r="X10" i="1" s="1"/>
  <c r="M10" i="1"/>
  <c r="R10" i="1" s="1"/>
  <c r="P10" i="1"/>
  <c r="T10" i="1" s="1"/>
  <c r="W10" i="1" s="1"/>
  <c r="I12" i="1"/>
  <c r="O13" i="1"/>
  <c r="X17" i="8" l="1"/>
  <c r="Y15" i="8"/>
  <c r="Y55" i="8" s="1"/>
  <c r="X44" i="8"/>
  <c r="Y14" i="8"/>
  <c r="P16" i="3"/>
  <c r="O16" i="3"/>
  <c r="Q12" i="3"/>
  <c r="T12" i="3" s="1"/>
  <c r="R12" i="3"/>
  <c r="U12" i="3" s="1"/>
  <c r="N15" i="3"/>
  <c r="O12" i="2"/>
  <c r="T12" i="2" s="1"/>
  <c r="R12" i="2"/>
  <c r="V12" i="2" s="1"/>
  <c r="Y12" i="2" s="1"/>
  <c r="W12" i="2"/>
  <c r="Z12" i="2" s="1"/>
  <c r="P12" i="2"/>
  <c r="U12" i="2" s="1"/>
  <c r="K14" i="2"/>
  <c r="Q15" i="2"/>
  <c r="I13" i="2"/>
  <c r="J13" i="2"/>
  <c r="S13" i="2" s="1"/>
  <c r="I13" i="1"/>
  <c r="O14" i="1"/>
  <c r="N11" i="1"/>
  <c r="S11" i="1" s="1"/>
  <c r="Q11" i="1"/>
  <c r="U11" i="1" s="1"/>
  <c r="X11" i="1" s="1"/>
  <c r="G12" i="1"/>
  <c r="H12" i="1"/>
  <c r="M11" i="1"/>
  <c r="R11" i="1" s="1"/>
  <c r="P11" i="1"/>
  <c r="T11" i="1" s="1"/>
  <c r="W11" i="1" s="1"/>
  <c r="Y17" i="8" l="1"/>
  <c r="Z15" i="8"/>
  <c r="Z55" i="8" s="1"/>
  <c r="Y44" i="8"/>
  <c r="Z14" i="8"/>
  <c r="P17" i="3"/>
  <c r="O17" i="3"/>
  <c r="N16" i="3"/>
  <c r="Q13" i="3"/>
  <c r="T13" i="3" s="1"/>
  <c r="R13" i="3"/>
  <c r="U13" i="3" s="1"/>
  <c r="P13" i="2"/>
  <c r="W13" i="2"/>
  <c r="Z13" i="2" s="1"/>
  <c r="R13" i="2"/>
  <c r="V13" i="2" s="1"/>
  <c r="Y13" i="2" s="1"/>
  <c r="O13" i="2"/>
  <c r="T13" i="2" s="1"/>
  <c r="U13" i="2"/>
  <c r="K15" i="2"/>
  <c r="Q16" i="2"/>
  <c r="I14" i="2"/>
  <c r="J14" i="2"/>
  <c r="S14" i="2" s="1"/>
  <c r="N12" i="1"/>
  <c r="S12" i="1" s="1"/>
  <c r="Q12" i="1"/>
  <c r="U12" i="1" s="1"/>
  <c r="X12" i="1" s="1"/>
  <c r="I14" i="1"/>
  <c r="O15" i="1"/>
  <c r="M12" i="1"/>
  <c r="R12" i="1" s="1"/>
  <c r="P12" i="1"/>
  <c r="T12" i="1" s="1"/>
  <c r="W12" i="1" s="1"/>
  <c r="G13" i="1"/>
  <c r="H13" i="1"/>
  <c r="Z17" i="8" l="1"/>
  <c r="AA15" i="8"/>
  <c r="AA55" i="8" s="1"/>
  <c r="Z44" i="8"/>
  <c r="AA14" i="8"/>
  <c r="P18" i="3"/>
  <c r="O18" i="3"/>
  <c r="Q14" i="3"/>
  <c r="T14" i="3" s="1"/>
  <c r="R14" i="3"/>
  <c r="U14" i="3" s="1"/>
  <c r="N17" i="3"/>
  <c r="R14" i="2"/>
  <c r="V14" i="2" s="1"/>
  <c r="Y14" i="2" s="1"/>
  <c r="O14" i="2"/>
  <c r="T14" i="2" s="1"/>
  <c r="P14" i="2"/>
  <c r="U14" i="2" s="1"/>
  <c r="W14" i="2"/>
  <c r="Z14" i="2" s="1"/>
  <c r="K16" i="2"/>
  <c r="Q17" i="2"/>
  <c r="J15" i="2"/>
  <c r="S15" i="2" s="1"/>
  <c r="I15" i="2"/>
  <c r="N13" i="1"/>
  <c r="S13" i="1" s="1"/>
  <c r="Q13" i="1"/>
  <c r="U13" i="1" s="1"/>
  <c r="X13" i="1" s="1"/>
  <c r="I15" i="1"/>
  <c r="O16" i="1"/>
  <c r="M13" i="1"/>
  <c r="R13" i="1" s="1"/>
  <c r="P13" i="1"/>
  <c r="T13" i="1" s="1"/>
  <c r="W13" i="1" s="1"/>
  <c r="G14" i="1"/>
  <c r="H14" i="1"/>
  <c r="AA19" i="8" l="1"/>
  <c r="AB15" i="8"/>
  <c r="AB55" i="8" s="1"/>
  <c r="AY17" i="8"/>
  <c r="BC17" i="8"/>
  <c r="BG17" i="8"/>
  <c r="BK17" i="8"/>
  <c r="BO17" i="8"/>
  <c r="BS17" i="8"/>
  <c r="BW17" i="8"/>
  <c r="CA17" i="8"/>
  <c r="CE17" i="8"/>
  <c r="CI17" i="8"/>
  <c r="CM17" i="8"/>
  <c r="AB17" i="8"/>
  <c r="AF17" i="8"/>
  <c r="AJ17" i="8"/>
  <c r="AN17" i="8"/>
  <c r="AR17" i="8"/>
  <c r="AV17" i="8"/>
  <c r="AZ17" i="8"/>
  <c r="BD17" i="8"/>
  <c r="BH17" i="8"/>
  <c r="BL17" i="8"/>
  <c r="BP17" i="8"/>
  <c r="BT17" i="8"/>
  <c r="BX17" i="8"/>
  <c r="CB17" i="8"/>
  <c r="CF17" i="8"/>
  <c r="CJ17" i="8"/>
  <c r="CN17" i="8"/>
  <c r="AC17" i="8"/>
  <c r="AG17" i="8"/>
  <c r="AK17" i="8"/>
  <c r="AO17" i="8"/>
  <c r="AS17" i="8"/>
  <c r="AA17" i="8"/>
  <c r="AW17" i="8"/>
  <c r="BA17" i="8"/>
  <c r="BE17" i="8"/>
  <c r="BI17" i="8"/>
  <c r="BM17" i="8"/>
  <c r="BQ17" i="8"/>
  <c r="BU17" i="8"/>
  <c r="BY17" i="8"/>
  <c r="CC17" i="8"/>
  <c r="CG17" i="8"/>
  <c r="CK17" i="8"/>
  <c r="CO17" i="8"/>
  <c r="AD17" i="8"/>
  <c r="AH17" i="8"/>
  <c r="AL17" i="8"/>
  <c r="AP17" i="8"/>
  <c r="AT17" i="8"/>
  <c r="BJ17" i="8"/>
  <c r="BZ17" i="8"/>
  <c r="CP17" i="8"/>
  <c r="AQ17" i="8"/>
  <c r="AX17" i="8"/>
  <c r="BN17" i="8"/>
  <c r="CD17" i="8"/>
  <c r="AE17" i="8"/>
  <c r="AU17" i="8"/>
  <c r="BB17" i="8"/>
  <c r="BR17" i="8"/>
  <c r="CH17" i="8"/>
  <c r="AI17" i="8"/>
  <c r="BF17" i="8"/>
  <c r="BV17" i="8"/>
  <c r="CL17" i="8"/>
  <c r="AM17" i="8"/>
  <c r="AA44" i="8"/>
  <c r="AB14" i="8"/>
  <c r="P19" i="3"/>
  <c r="O19" i="3"/>
  <c r="R15" i="3"/>
  <c r="U15" i="3" s="1"/>
  <c r="Q15" i="3"/>
  <c r="T15" i="3" s="1"/>
  <c r="N18" i="3"/>
  <c r="O15" i="2"/>
  <c r="R15" i="2"/>
  <c r="V15" i="2" s="1"/>
  <c r="Y15" i="2" s="1"/>
  <c r="W15" i="2"/>
  <c r="Z15" i="2" s="1"/>
  <c r="P15" i="2"/>
  <c r="U15" i="2" s="1"/>
  <c r="T15" i="2"/>
  <c r="K17" i="2"/>
  <c r="Q18" i="2"/>
  <c r="J16" i="2"/>
  <c r="S16" i="2" s="1"/>
  <c r="I16" i="2"/>
  <c r="N14" i="1"/>
  <c r="S14" i="1" s="1"/>
  <c r="Q14" i="1"/>
  <c r="U14" i="1" s="1"/>
  <c r="X14" i="1" s="1"/>
  <c r="I16" i="1"/>
  <c r="O17" i="1"/>
  <c r="M14" i="1"/>
  <c r="R14" i="1" s="1"/>
  <c r="P14" i="1"/>
  <c r="T14" i="1" s="1"/>
  <c r="W14" i="1" s="1"/>
  <c r="H15" i="1"/>
  <c r="G15" i="1"/>
  <c r="AB19" i="8" l="1"/>
  <c r="AC15" i="8"/>
  <c r="AC55" i="8" s="1"/>
  <c r="AB44" i="8"/>
  <c r="AC14" i="8"/>
  <c r="P20" i="3"/>
  <c r="O20" i="3"/>
  <c r="R16" i="3"/>
  <c r="U16" i="3" s="1"/>
  <c r="Q16" i="3"/>
  <c r="T16" i="3" s="1"/>
  <c r="N19" i="3"/>
  <c r="O16" i="2"/>
  <c r="R16" i="2"/>
  <c r="W16" i="2"/>
  <c r="Z16" i="2" s="1"/>
  <c r="P16" i="2"/>
  <c r="U16" i="2" s="1"/>
  <c r="T16" i="2"/>
  <c r="V16" i="2"/>
  <c r="Y16" i="2" s="1"/>
  <c r="K18" i="2"/>
  <c r="Q19" i="2"/>
  <c r="J17" i="2"/>
  <c r="S17" i="2" s="1"/>
  <c r="I17" i="2"/>
  <c r="M15" i="1"/>
  <c r="R15" i="1" s="1"/>
  <c r="P15" i="1"/>
  <c r="T15" i="1" s="1"/>
  <c r="W15" i="1" s="1"/>
  <c r="I17" i="1"/>
  <c r="O18" i="1"/>
  <c r="N15" i="1"/>
  <c r="S15" i="1" s="1"/>
  <c r="Q15" i="1"/>
  <c r="U15" i="1" s="1"/>
  <c r="X15" i="1" s="1"/>
  <c r="H16" i="1"/>
  <c r="G16" i="1"/>
  <c r="AC19" i="8" l="1"/>
  <c r="AD15" i="8"/>
  <c r="AD55" i="8" s="1"/>
  <c r="AC44" i="8"/>
  <c r="AD14" i="8"/>
  <c r="P21" i="3"/>
  <c r="O21" i="3"/>
  <c r="Q17" i="3"/>
  <c r="T17" i="3" s="1"/>
  <c r="R17" i="3"/>
  <c r="U17" i="3" s="1"/>
  <c r="N20" i="3"/>
  <c r="P17" i="2"/>
  <c r="U17" i="2" s="1"/>
  <c r="W17" i="2"/>
  <c r="Z17" i="2" s="1"/>
  <c r="R17" i="2"/>
  <c r="V17" i="2" s="1"/>
  <c r="Y17" i="2" s="1"/>
  <c r="O17" i="2"/>
  <c r="T17" i="2" s="1"/>
  <c r="K19" i="2"/>
  <c r="Q20" i="2"/>
  <c r="I18" i="2"/>
  <c r="J18" i="2"/>
  <c r="S18" i="2" s="1"/>
  <c r="M16" i="1"/>
  <c r="R16" i="1" s="1"/>
  <c r="P16" i="1"/>
  <c r="T16" i="1" s="1"/>
  <c r="W16" i="1" s="1"/>
  <c r="I18" i="1"/>
  <c r="O19" i="1"/>
  <c r="N16" i="1"/>
  <c r="S16" i="1" s="1"/>
  <c r="Q16" i="1"/>
  <c r="U16" i="1" s="1"/>
  <c r="X16" i="1" s="1"/>
  <c r="G17" i="1"/>
  <c r="H17" i="1"/>
  <c r="AD19" i="8" l="1"/>
  <c r="AE15" i="8"/>
  <c r="AE55" i="8" s="1"/>
  <c r="AD44" i="8"/>
  <c r="AE14" i="8"/>
  <c r="P22" i="3"/>
  <c r="O22" i="3"/>
  <c r="R18" i="3"/>
  <c r="U18" i="3" s="1"/>
  <c r="Q18" i="3"/>
  <c r="T18" i="3" s="1"/>
  <c r="N21" i="3"/>
  <c r="P18" i="2"/>
  <c r="U18" i="2" s="1"/>
  <c r="R18" i="2"/>
  <c r="V18" i="2" s="1"/>
  <c r="Y18" i="2" s="1"/>
  <c r="O18" i="2"/>
  <c r="T18" i="2" s="1"/>
  <c r="W18" i="2"/>
  <c r="Z18" i="2" s="1"/>
  <c r="K20" i="2"/>
  <c r="Q21" i="2"/>
  <c r="J19" i="2"/>
  <c r="S19" i="2" s="1"/>
  <c r="I19" i="2"/>
  <c r="N17" i="1"/>
  <c r="S17" i="1" s="1"/>
  <c r="Q17" i="1"/>
  <c r="U17" i="1" s="1"/>
  <c r="X17" i="1" s="1"/>
  <c r="I19" i="1"/>
  <c r="O20" i="1"/>
  <c r="M17" i="1"/>
  <c r="R17" i="1" s="1"/>
  <c r="P17" i="1"/>
  <c r="T17" i="1" s="1"/>
  <c r="W17" i="1" s="1"/>
  <c r="G18" i="1"/>
  <c r="H18" i="1"/>
  <c r="AE19" i="8" l="1"/>
  <c r="AF15" i="8"/>
  <c r="AF55" i="8" s="1"/>
  <c r="AE44" i="8"/>
  <c r="AF14" i="8"/>
  <c r="P23" i="3"/>
  <c r="O23" i="3"/>
  <c r="Q19" i="3"/>
  <c r="T19" i="3" s="1"/>
  <c r="R19" i="3"/>
  <c r="U19" i="3" s="1"/>
  <c r="N22" i="3"/>
  <c r="O19" i="2"/>
  <c r="T19" i="2" s="1"/>
  <c r="R19" i="2"/>
  <c r="V19" i="2" s="1"/>
  <c r="Y19" i="2" s="1"/>
  <c r="P19" i="2"/>
  <c r="K21" i="2"/>
  <c r="Q22" i="2"/>
  <c r="U19" i="2"/>
  <c r="W19" i="2"/>
  <c r="Z19" i="2" s="1"/>
  <c r="J20" i="2"/>
  <c r="S20" i="2" s="1"/>
  <c r="I20" i="2"/>
  <c r="N18" i="1"/>
  <c r="S18" i="1" s="1"/>
  <c r="Q18" i="1"/>
  <c r="U18" i="1" s="1"/>
  <c r="X18" i="1" s="1"/>
  <c r="I20" i="1"/>
  <c r="O21" i="1"/>
  <c r="M18" i="1"/>
  <c r="R18" i="1" s="1"/>
  <c r="P18" i="1"/>
  <c r="T18" i="1" s="1"/>
  <c r="W18" i="1" s="1"/>
  <c r="H19" i="1"/>
  <c r="G19" i="1"/>
  <c r="AF19" i="8" l="1"/>
  <c r="AG15" i="8"/>
  <c r="AG55" i="8" s="1"/>
  <c r="AF44" i="8"/>
  <c r="AG14" i="8"/>
  <c r="P24" i="3"/>
  <c r="O24" i="3"/>
  <c r="R20" i="3"/>
  <c r="U20" i="3" s="1"/>
  <c r="Q20" i="3"/>
  <c r="T20" i="3" s="1"/>
  <c r="N23" i="3"/>
  <c r="O20" i="2"/>
  <c r="R20" i="2"/>
  <c r="W20" i="2"/>
  <c r="Z20" i="2" s="1"/>
  <c r="P20" i="2"/>
  <c r="U20" i="2" s="1"/>
  <c r="T20" i="2"/>
  <c r="V20" i="2"/>
  <c r="Y20" i="2" s="1"/>
  <c r="K22" i="2"/>
  <c r="Q23" i="2"/>
  <c r="J21" i="2"/>
  <c r="S21" i="2" s="1"/>
  <c r="I21" i="2"/>
  <c r="M19" i="1"/>
  <c r="R19" i="1" s="1"/>
  <c r="P19" i="1"/>
  <c r="T19" i="1" s="1"/>
  <c r="W19" i="1" s="1"/>
  <c r="I21" i="1"/>
  <c r="O22" i="1"/>
  <c r="N19" i="1"/>
  <c r="S19" i="1" s="1"/>
  <c r="Q19" i="1"/>
  <c r="U19" i="1" s="1"/>
  <c r="X19" i="1" s="1"/>
  <c r="H20" i="1"/>
  <c r="G20" i="1"/>
  <c r="AG19" i="8" l="1"/>
  <c r="AH15" i="8"/>
  <c r="AH55" i="8" s="1"/>
  <c r="AG44" i="8"/>
  <c r="AH14" i="8"/>
  <c r="P25" i="3"/>
  <c r="O25" i="3"/>
  <c r="N24" i="3"/>
  <c r="Q21" i="3"/>
  <c r="T21" i="3" s="1"/>
  <c r="R21" i="3"/>
  <c r="U21" i="3" s="1"/>
  <c r="R21" i="2"/>
  <c r="V21" i="2" s="1"/>
  <c r="Y21" i="2" s="1"/>
  <c r="O21" i="2"/>
  <c r="T21" i="2" s="1"/>
  <c r="P21" i="2"/>
  <c r="U21" i="2" s="1"/>
  <c r="W21" i="2"/>
  <c r="Z21" i="2" s="1"/>
  <c r="K23" i="2"/>
  <c r="Q24" i="2"/>
  <c r="I22" i="2"/>
  <c r="J22" i="2"/>
  <c r="S22" i="2" s="1"/>
  <c r="M20" i="1"/>
  <c r="R20" i="1" s="1"/>
  <c r="P20" i="1"/>
  <c r="T20" i="1" s="1"/>
  <c r="W20" i="1" s="1"/>
  <c r="I22" i="1"/>
  <c r="O23" i="1"/>
  <c r="N20" i="1"/>
  <c r="S20" i="1" s="1"/>
  <c r="Q20" i="1"/>
  <c r="U20" i="1" s="1"/>
  <c r="X20" i="1" s="1"/>
  <c r="H21" i="1"/>
  <c r="G21" i="1"/>
  <c r="AH19" i="8" l="1"/>
  <c r="AI15" i="8"/>
  <c r="AI55" i="8" s="1"/>
  <c r="AH44" i="8"/>
  <c r="AI14" i="8"/>
  <c r="P26" i="3"/>
  <c r="O26" i="3"/>
  <c r="Q22" i="3"/>
  <c r="T22" i="3" s="1"/>
  <c r="R22" i="3"/>
  <c r="U22" i="3" s="1"/>
  <c r="N25" i="3"/>
  <c r="P22" i="2"/>
  <c r="U22" i="2" s="1"/>
  <c r="R22" i="2"/>
  <c r="V22" i="2" s="1"/>
  <c r="Y22" i="2" s="1"/>
  <c r="O22" i="2"/>
  <c r="T22" i="2" s="1"/>
  <c r="W22" i="2"/>
  <c r="Z22" i="2" s="1"/>
  <c r="K24" i="2"/>
  <c r="Q25" i="2"/>
  <c r="J23" i="2"/>
  <c r="S23" i="2" s="1"/>
  <c r="I23" i="2"/>
  <c r="M21" i="1"/>
  <c r="R21" i="1" s="1"/>
  <c r="P21" i="1"/>
  <c r="T21" i="1" s="1"/>
  <c r="W21" i="1" s="1"/>
  <c r="I23" i="1"/>
  <c r="O24" i="1"/>
  <c r="N21" i="1"/>
  <c r="S21" i="1" s="1"/>
  <c r="Q21" i="1"/>
  <c r="U21" i="1" s="1"/>
  <c r="X21" i="1" s="1"/>
  <c r="G22" i="1"/>
  <c r="H22" i="1"/>
  <c r="AI19" i="8" l="1"/>
  <c r="AJ15" i="8"/>
  <c r="AJ55" i="8" s="1"/>
  <c r="AI44" i="8"/>
  <c r="AJ14" i="8"/>
  <c r="P27" i="3"/>
  <c r="O27" i="3"/>
  <c r="R23" i="3"/>
  <c r="U23" i="3" s="1"/>
  <c r="Q23" i="3"/>
  <c r="T23" i="3" s="1"/>
  <c r="N26" i="3"/>
  <c r="O23" i="2"/>
  <c r="T23" i="2" s="1"/>
  <c r="R23" i="2"/>
  <c r="V23" i="2" s="1"/>
  <c r="Y23" i="2" s="1"/>
  <c r="P23" i="2"/>
  <c r="U23" i="2" s="1"/>
  <c r="K25" i="2"/>
  <c r="Q26" i="2"/>
  <c r="W23" i="2"/>
  <c r="Z23" i="2" s="1"/>
  <c r="J24" i="2"/>
  <c r="S24" i="2" s="1"/>
  <c r="I24" i="2"/>
  <c r="N22" i="1"/>
  <c r="S22" i="1" s="1"/>
  <c r="Q22" i="1"/>
  <c r="U22" i="1" s="1"/>
  <c r="X22" i="1" s="1"/>
  <c r="I24" i="1"/>
  <c r="O25" i="1"/>
  <c r="M22" i="1"/>
  <c r="R22" i="1" s="1"/>
  <c r="P22" i="1"/>
  <c r="T22" i="1" s="1"/>
  <c r="W22" i="1" s="1"/>
  <c r="H23" i="1"/>
  <c r="G23" i="1"/>
  <c r="AJ19" i="8" l="1"/>
  <c r="AK15" i="8"/>
  <c r="AK55" i="8" s="1"/>
  <c r="AJ44" i="8"/>
  <c r="AK14" i="8"/>
  <c r="P28" i="3"/>
  <c r="O28" i="3"/>
  <c r="Q24" i="3"/>
  <c r="T24" i="3" s="1"/>
  <c r="R24" i="3"/>
  <c r="U24" i="3" s="1"/>
  <c r="N27" i="3"/>
  <c r="W24" i="2"/>
  <c r="Z24" i="2" s="1"/>
  <c r="P24" i="2"/>
  <c r="U24" i="2" s="1"/>
  <c r="O24" i="2"/>
  <c r="T24" i="2" s="1"/>
  <c r="R24" i="2"/>
  <c r="V24" i="2" s="1"/>
  <c r="Y24" i="2" s="1"/>
  <c r="K26" i="2"/>
  <c r="Q27" i="2"/>
  <c r="J25" i="2"/>
  <c r="S25" i="2" s="1"/>
  <c r="I25" i="2"/>
  <c r="M23" i="1"/>
  <c r="R23" i="1" s="1"/>
  <c r="P23" i="1"/>
  <c r="T23" i="1" s="1"/>
  <c r="W23" i="1" s="1"/>
  <c r="I25" i="1"/>
  <c r="O26" i="1"/>
  <c r="N23" i="1"/>
  <c r="S23" i="1" s="1"/>
  <c r="Q23" i="1"/>
  <c r="U23" i="1" s="1"/>
  <c r="X23" i="1" s="1"/>
  <c r="H24" i="1"/>
  <c r="G24" i="1"/>
  <c r="AK19" i="8" l="1"/>
  <c r="AL15" i="8"/>
  <c r="AL55" i="8" s="1"/>
  <c r="AK44" i="8"/>
  <c r="AL14" i="8"/>
  <c r="P29" i="3"/>
  <c r="O29" i="3"/>
  <c r="Q25" i="3"/>
  <c r="T25" i="3" s="1"/>
  <c r="R25" i="3"/>
  <c r="U25" i="3" s="1"/>
  <c r="N28" i="3"/>
  <c r="R25" i="2"/>
  <c r="V25" i="2" s="1"/>
  <c r="Y25" i="2" s="1"/>
  <c r="O25" i="2"/>
  <c r="T25" i="2" s="1"/>
  <c r="P25" i="2"/>
  <c r="U25" i="2" s="1"/>
  <c r="W25" i="2"/>
  <c r="Z25" i="2" s="1"/>
  <c r="K27" i="2"/>
  <c r="Q28" i="2"/>
  <c r="I26" i="2"/>
  <c r="J26" i="2"/>
  <c r="S26" i="2" s="1"/>
  <c r="M24" i="1"/>
  <c r="R24" i="1" s="1"/>
  <c r="P24" i="1"/>
  <c r="T24" i="1" s="1"/>
  <c r="W24" i="1" s="1"/>
  <c r="I26" i="1"/>
  <c r="O27" i="1"/>
  <c r="N24" i="1"/>
  <c r="S24" i="1" s="1"/>
  <c r="Q24" i="1"/>
  <c r="U24" i="1" s="1"/>
  <c r="X24" i="1" s="1"/>
  <c r="H25" i="1"/>
  <c r="G25" i="1"/>
  <c r="AL19" i="8" l="1"/>
  <c r="AM15" i="8"/>
  <c r="AM55" i="8" s="1"/>
  <c r="AL44" i="8"/>
  <c r="AM14" i="8"/>
  <c r="P30" i="3"/>
  <c r="O30" i="3"/>
  <c r="R26" i="3"/>
  <c r="U26" i="3" s="1"/>
  <c r="Q26" i="3"/>
  <c r="T26" i="3" s="1"/>
  <c r="N29" i="3"/>
  <c r="P26" i="2"/>
  <c r="W26" i="2"/>
  <c r="Z26" i="2" s="1"/>
  <c r="R26" i="2"/>
  <c r="V26" i="2" s="1"/>
  <c r="Y26" i="2" s="1"/>
  <c r="O26" i="2"/>
  <c r="T26" i="2" s="1"/>
  <c r="U26" i="2"/>
  <c r="K28" i="2"/>
  <c r="Q29" i="2"/>
  <c r="J27" i="2"/>
  <c r="S27" i="2" s="1"/>
  <c r="I27" i="2"/>
  <c r="M25" i="1"/>
  <c r="R25" i="1" s="1"/>
  <c r="P25" i="1"/>
  <c r="T25" i="1" s="1"/>
  <c r="W25" i="1" s="1"/>
  <c r="I27" i="1"/>
  <c r="O28" i="1"/>
  <c r="N25" i="1"/>
  <c r="S25" i="1" s="1"/>
  <c r="Q25" i="1"/>
  <c r="U25" i="1" s="1"/>
  <c r="X25" i="1" s="1"/>
  <c r="G26" i="1"/>
  <c r="H26" i="1"/>
  <c r="AM19" i="8" l="1"/>
  <c r="AN15" i="8"/>
  <c r="AN55" i="8" s="1"/>
  <c r="AM44" i="8"/>
  <c r="AN14" i="8"/>
  <c r="P31" i="3"/>
  <c r="O31" i="3"/>
  <c r="Q27" i="3"/>
  <c r="T27" i="3" s="1"/>
  <c r="R27" i="3"/>
  <c r="U27" i="3" s="1"/>
  <c r="N30" i="3"/>
  <c r="O27" i="2"/>
  <c r="R27" i="2"/>
  <c r="V27" i="2" s="1"/>
  <c r="Y27" i="2" s="1"/>
  <c r="W27" i="2"/>
  <c r="Z27" i="2" s="1"/>
  <c r="P27" i="2"/>
  <c r="U27" i="2" s="1"/>
  <c r="T27" i="2"/>
  <c r="K29" i="2"/>
  <c r="Q30" i="2"/>
  <c r="J28" i="2"/>
  <c r="S28" i="2" s="1"/>
  <c r="I28" i="2"/>
  <c r="N26" i="1"/>
  <c r="S26" i="1" s="1"/>
  <c r="Q26" i="1"/>
  <c r="U26" i="1" s="1"/>
  <c r="X26" i="1" s="1"/>
  <c r="I28" i="1"/>
  <c r="O29" i="1"/>
  <c r="M26" i="1"/>
  <c r="R26" i="1" s="1"/>
  <c r="P26" i="1"/>
  <c r="T26" i="1" s="1"/>
  <c r="W26" i="1" s="1"/>
  <c r="H27" i="1"/>
  <c r="G27" i="1"/>
  <c r="AN19" i="8" l="1"/>
  <c r="AO15" i="8"/>
  <c r="AO55" i="8" s="1"/>
  <c r="AN44" i="8"/>
  <c r="AO14" i="8"/>
  <c r="P33" i="3"/>
  <c r="P32" i="3"/>
  <c r="O33" i="3"/>
  <c r="O32" i="3"/>
  <c r="R28" i="3"/>
  <c r="U28" i="3" s="1"/>
  <c r="Q28" i="3"/>
  <c r="T28" i="3" s="1"/>
  <c r="N31" i="3"/>
  <c r="O28" i="2"/>
  <c r="R28" i="2"/>
  <c r="V28" i="2" s="1"/>
  <c r="Y28" i="2" s="1"/>
  <c r="W28" i="2"/>
  <c r="Z28" i="2" s="1"/>
  <c r="P28" i="2"/>
  <c r="U28" i="2" s="1"/>
  <c r="T28" i="2"/>
  <c r="K30" i="2"/>
  <c r="Q31" i="2"/>
  <c r="J29" i="2"/>
  <c r="S29" i="2" s="1"/>
  <c r="I29" i="2"/>
  <c r="M27" i="1"/>
  <c r="R27" i="1" s="1"/>
  <c r="P27" i="1"/>
  <c r="T27" i="1" s="1"/>
  <c r="W27" i="1" s="1"/>
  <c r="I29" i="1"/>
  <c r="O30" i="1"/>
  <c r="N27" i="1"/>
  <c r="S27" i="1" s="1"/>
  <c r="Q27" i="1"/>
  <c r="U27" i="1" s="1"/>
  <c r="X27" i="1" s="1"/>
  <c r="G28" i="1"/>
  <c r="H28" i="1"/>
  <c r="AO19" i="8" l="1"/>
  <c r="AP15" i="8"/>
  <c r="AP55" i="8" s="1"/>
  <c r="AO44" i="8"/>
  <c r="AP14" i="8"/>
  <c r="Q29" i="3"/>
  <c r="T29" i="3" s="1"/>
  <c r="R29" i="3"/>
  <c r="U29" i="3" s="1"/>
  <c r="N32" i="3"/>
  <c r="R29" i="2"/>
  <c r="V29" i="2" s="1"/>
  <c r="Y29" i="2" s="1"/>
  <c r="O29" i="2"/>
  <c r="T29" i="2" s="1"/>
  <c r="P29" i="2"/>
  <c r="U29" i="2" s="1"/>
  <c r="W29" i="2"/>
  <c r="Z29" i="2" s="1"/>
  <c r="K31" i="2"/>
  <c r="Q32" i="2"/>
  <c r="I30" i="2"/>
  <c r="J30" i="2"/>
  <c r="S30" i="2" s="1"/>
  <c r="N28" i="1"/>
  <c r="S28" i="1" s="1"/>
  <c r="Q28" i="1"/>
  <c r="U28" i="1" s="1"/>
  <c r="X28" i="1" s="1"/>
  <c r="I30" i="1"/>
  <c r="O31" i="1"/>
  <c r="M28" i="1"/>
  <c r="R28" i="1" s="1"/>
  <c r="P28" i="1"/>
  <c r="T28" i="1" s="1"/>
  <c r="W28" i="1" s="1"/>
  <c r="G29" i="1"/>
  <c r="H29" i="1"/>
  <c r="AP19" i="8" l="1"/>
  <c r="AQ15" i="8"/>
  <c r="AQ55" i="8" s="1"/>
  <c r="AP44" i="8"/>
  <c r="AQ14" i="8"/>
  <c r="Q30" i="3"/>
  <c r="T30" i="3" s="1"/>
  <c r="R30" i="3"/>
  <c r="U30" i="3" s="1"/>
  <c r="N33" i="3"/>
  <c r="P30" i="2"/>
  <c r="W30" i="2"/>
  <c r="Z30" i="2" s="1"/>
  <c r="R30" i="2"/>
  <c r="V30" i="2" s="1"/>
  <c r="Y30" i="2" s="1"/>
  <c r="O30" i="2"/>
  <c r="T30" i="2" s="1"/>
  <c r="U30" i="2"/>
  <c r="K32" i="2"/>
  <c r="Q33" i="2"/>
  <c r="J31" i="2"/>
  <c r="S31" i="2" s="1"/>
  <c r="I31" i="2"/>
  <c r="N29" i="1"/>
  <c r="S29" i="1" s="1"/>
  <c r="Q29" i="1"/>
  <c r="U29" i="1" s="1"/>
  <c r="X29" i="1" s="1"/>
  <c r="I31" i="1"/>
  <c r="O32" i="1"/>
  <c r="M29" i="1"/>
  <c r="R29" i="1" s="1"/>
  <c r="P29" i="1"/>
  <c r="T29" i="1" s="1"/>
  <c r="W29" i="1" s="1"/>
  <c r="G30" i="1"/>
  <c r="H30" i="1"/>
  <c r="AQ19" i="8" l="1"/>
  <c r="AR15" i="8"/>
  <c r="AR55" i="8" s="1"/>
  <c r="AQ44" i="8"/>
  <c r="AR14" i="8"/>
  <c r="M36" i="3"/>
  <c r="Q31" i="3"/>
  <c r="T31" i="3" s="1"/>
  <c r="R31" i="3"/>
  <c r="U31" i="3" s="1"/>
  <c r="O31" i="2"/>
  <c r="R31" i="2"/>
  <c r="V31" i="2" s="1"/>
  <c r="Y31" i="2" s="1"/>
  <c r="W31" i="2"/>
  <c r="Z31" i="2" s="1"/>
  <c r="P31" i="2"/>
  <c r="U31" i="2" s="1"/>
  <c r="T31" i="2"/>
  <c r="K33" i="2"/>
  <c r="N36" i="2"/>
  <c r="J32" i="2"/>
  <c r="S32" i="2" s="1"/>
  <c r="I32" i="2"/>
  <c r="N30" i="1"/>
  <c r="S30" i="1" s="1"/>
  <c r="Q30" i="1"/>
  <c r="U30" i="1" s="1"/>
  <c r="X30" i="1" s="1"/>
  <c r="I32" i="1"/>
  <c r="O33" i="1"/>
  <c r="M30" i="1"/>
  <c r="R30" i="1" s="1"/>
  <c r="P30" i="1"/>
  <c r="T30" i="1" s="1"/>
  <c r="W30" i="1" s="1"/>
  <c r="H31" i="1"/>
  <c r="G31" i="1"/>
  <c r="AR19" i="8" l="1"/>
  <c r="AS15" i="8"/>
  <c r="AS55" i="8" s="1"/>
  <c r="AR44" i="8"/>
  <c r="AS14" i="8"/>
  <c r="R32" i="3"/>
  <c r="U32" i="3" s="1"/>
  <c r="Q32" i="3"/>
  <c r="T32" i="3" s="1"/>
  <c r="O32" i="2"/>
  <c r="T32" i="2" s="1"/>
  <c r="R32" i="2"/>
  <c r="V32" i="2" s="1"/>
  <c r="Y32" i="2" s="1"/>
  <c r="W32" i="2"/>
  <c r="Z32" i="2" s="1"/>
  <c r="P32" i="2"/>
  <c r="U32" i="2" s="1"/>
  <c r="J33" i="2"/>
  <c r="S33" i="2" s="1"/>
  <c r="I33" i="2"/>
  <c r="M31" i="1"/>
  <c r="R31" i="1" s="1"/>
  <c r="P31" i="1"/>
  <c r="T31" i="1" s="1"/>
  <c r="W31" i="1" s="1"/>
  <c r="I33" i="1"/>
  <c r="L36" i="1"/>
  <c r="N31" i="1"/>
  <c r="S31" i="1" s="1"/>
  <c r="Q31" i="1"/>
  <c r="U31" i="1" s="1"/>
  <c r="X31" i="1" s="1"/>
  <c r="H32" i="1"/>
  <c r="G32" i="1"/>
  <c r="AS19" i="8" l="1"/>
  <c r="AT15" i="8"/>
  <c r="AT55" i="8" s="1"/>
  <c r="AS44" i="8"/>
  <c r="AT14" i="8"/>
  <c r="Q33" i="3"/>
  <c r="R33" i="3"/>
  <c r="R33" i="2"/>
  <c r="V33" i="2" s="1"/>
  <c r="O33" i="2"/>
  <c r="T33" i="2" s="1"/>
  <c r="T35" i="2" s="1"/>
  <c r="P33" i="2"/>
  <c r="U33" i="2" s="1"/>
  <c r="U35" i="2" s="1"/>
  <c r="W33" i="2"/>
  <c r="M32" i="1"/>
  <c r="R32" i="1" s="1"/>
  <c r="P32" i="1"/>
  <c r="T32" i="1" s="1"/>
  <c r="W32" i="1" s="1"/>
  <c r="N32" i="1"/>
  <c r="S32" i="1" s="1"/>
  <c r="Q32" i="1"/>
  <c r="U32" i="1" s="1"/>
  <c r="X32" i="1" s="1"/>
  <c r="G33" i="1"/>
  <c r="H33" i="1"/>
  <c r="AT19" i="8" l="1"/>
  <c r="AU15" i="8"/>
  <c r="AU55" i="8" s="1"/>
  <c r="AT44" i="8"/>
  <c r="AU14" i="8"/>
  <c r="U33" i="3"/>
  <c r="R35" i="3"/>
  <c r="U35" i="3" s="1"/>
  <c r="T33" i="3"/>
  <c r="Z33" i="2"/>
  <c r="W35" i="2"/>
  <c r="Z35" i="2" s="1"/>
  <c r="Y33" i="2"/>
  <c r="V35" i="2"/>
  <c r="Y35" i="2" s="1"/>
  <c r="N33" i="1"/>
  <c r="S33" i="1" s="1"/>
  <c r="S35" i="1" s="1"/>
  <c r="Q33" i="1"/>
  <c r="U33" i="1" s="1"/>
  <c r="M33" i="1"/>
  <c r="R33" i="1" s="1"/>
  <c r="R35" i="1" s="1"/>
  <c r="P33" i="1"/>
  <c r="T33" i="1" s="1"/>
  <c r="AU19" i="8" l="1"/>
  <c r="AV15" i="8"/>
  <c r="AV55" i="8" s="1"/>
  <c r="AU44" i="8"/>
  <c r="AV14" i="8"/>
  <c r="X33" i="1"/>
  <c r="U35" i="1"/>
  <c r="X35" i="1" s="1"/>
  <c r="W33" i="1"/>
  <c r="T35" i="1"/>
  <c r="W35" i="1" s="1"/>
  <c r="Q5" i="3"/>
  <c r="AV19" i="8" l="1"/>
  <c r="AW15" i="8"/>
  <c r="AW55" i="8" s="1"/>
  <c r="AV44" i="8"/>
  <c r="AW14" i="8"/>
  <c r="T5" i="3"/>
  <c r="Q35" i="3"/>
  <c r="T35" i="3" s="1"/>
  <c r="E43" i="8"/>
  <c r="AX19" i="8" l="1"/>
  <c r="BB19" i="8"/>
  <c r="BF19" i="8"/>
  <c r="BJ19" i="8"/>
  <c r="BN19" i="8"/>
  <c r="BR19" i="8"/>
  <c r="BV19" i="8"/>
  <c r="BZ19" i="8"/>
  <c r="CD19" i="8"/>
  <c r="CH19" i="8"/>
  <c r="CL19" i="8"/>
  <c r="CP19" i="8"/>
  <c r="AY19" i="8"/>
  <c r="BC19" i="8"/>
  <c r="BG19" i="8"/>
  <c r="BK19" i="8"/>
  <c r="BO19" i="8"/>
  <c r="BS19" i="8"/>
  <c r="BW19" i="8"/>
  <c r="CA19" i="8"/>
  <c r="CE19" i="8"/>
  <c r="CI19" i="8"/>
  <c r="CM19" i="8"/>
  <c r="AW19" i="8"/>
  <c r="AZ19" i="8"/>
  <c r="BD19" i="8"/>
  <c r="BH19" i="8"/>
  <c r="BL19" i="8"/>
  <c r="BP19" i="8"/>
  <c r="BT19" i="8"/>
  <c r="BX19" i="8"/>
  <c r="CB19" i="8"/>
  <c r="CF19" i="8"/>
  <c r="CJ19" i="8"/>
  <c r="CN19" i="8"/>
  <c r="BI19" i="8"/>
  <c r="BY19" i="8"/>
  <c r="CO19" i="8"/>
  <c r="BM19" i="8"/>
  <c r="CC19" i="8"/>
  <c r="BA19" i="8"/>
  <c r="BQ19" i="8"/>
  <c r="CG19" i="8"/>
  <c r="BE19" i="8"/>
  <c r="BU19" i="8"/>
  <c r="CK19" i="8"/>
  <c r="AW21" i="8"/>
  <c r="AX15" i="8"/>
  <c r="AX55" i="8" s="1"/>
  <c r="E46" i="8"/>
  <c r="E58" i="8" s="1"/>
  <c r="E48" i="8"/>
  <c r="AW44" i="8"/>
  <c r="AX14" i="8"/>
  <c r="E34" i="8"/>
  <c r="E45" i="8"/>
  <c r="E50" i="8" s="1"/>
  <c r="F30" i="8"/>
  <c r="F29" i="8"/>
  <c r="F38" i="8" s="1"/>
  <c r="G37" i="8" l="1"/>
  <c r="G54" i="8" s="1"/>
  <c r="E41" i="8"/>
  <c r="AX21" i="8"/>
  <c r="AY15" i="8"/>
  <c r="AY55" i="8" s="1"/>
  <c r="AX44" i="8"/>
  <c r="AY14" i="8"/>
  <c r="F34" i="8"/>
  <c r="G29" i="8"/>
  <c r="G38" i="8" s="1"/>
  <c r="F43" i="8"/>
  <c r="G30" i="8"/>
  <c r="H37" i="8" l="1"/>
  <c r="H54" i="8" s="1"/>
  <c r="F41" i="8"/>
  <c r="AY21" i="8"/>
  <c r="AZ15" i="8"/>
  <c r="AZ55" i="8" s="1"/>
  <c r="F48" i="8"/>
  <c r="F46" i="8"/>
  <c r="F58" i="8" s="1"/>
  <c r="AY44" i="8"/>
  <c r="AZ14" i="8"/>
  <c r="F45" i="8"/>
  <c r="G34" i="8"/>
  <c r="H30" i="8"/>
  <c r="H29" i="8"/>
  <c r="H38" i="8" s="1"/>
  <c r="G43" i="8"/>
  <c r="I37" i="8" l="1"/>
  <c r="I54" i="8" s="1"/>
  <c r="G41" i="8"/>
  <c r="AZ21" i="8"/>
  <c r="BA15" i="8"/>
  <c r="BA55" i="8" s="1"/>
  <c r="G48" i="8"/>
  <c r="AZ44" i="8"/>
  <c r="BA14" i="8"/>
  <c r="H43" i="8"/>
  <c r="I29" i="8"/>
  <c r="I38" i="8" s="1"/>
  <c r="I30" i="8"/>
  <c r="H34" i="8"/>
  <c r="G45" i="8"/>
  <c r="G46" i="8" s="1"/>
  <c r="G58" i="8" s="1"/>
  <c r="F50" i="8"/>
  <c r="F51" i="8" s="1"/>
  <c r="J37" i="8" l="1"/>
  <c r="J54" i="8" s="1"/>
  <c r="J57" i="8" s="1"/>
  <c r="H41" i="8"/>
  <c r="BA21" i="8"/>
  <c r="BB15" i="8"/>
  <c r="BB55" i="8" s="1"/>
  <c r="H48" i="8"/>
  <c r="BA44" i="8"/>
  <c r="BB14" i="8"/>
  <c r="I34" i="8"/>
  <c r="J29" i="8"/>
  <c r="J38" i="8" s="1"/>
  <c r="I43" i="8"/>
  <c r="J30" i="8"/>
  <c r="G50" i="8"/>
  <c r="G51" i="8" s="1"/>
  <c r="H45" i="8"/>
  <c r="H46" i="8" s="1"/>
  <c r="H58" i="8" s="1"/>
  <c r="K37" i="8" l="1"/>
  <c r="K54" i="8" s="1"/>
  <c r="K57" i="8" s="1"/>
  <c r="I41" i="8"/>
  <c r="BB21" i="8"/>
  <c r="BC15" i="8"/>
  <c r="BC55" i="8" s="1"/>
  <c r="I48" i="8"/>
  <c r="BB44" i="8"/>
  <c r="BC14" i="8"/>
  <c r="H50" i="8"/>
  <c r="H51" i="8" s="1"/>
  <c r="I45" i="8"/>
  <c r="K29" i="8"/>
  <c r="K38" i="8" s="1"/>
  <c r="K30" i="8"/>
  <c r="J43" i="8"/>
  <c r="J34" i="8"/>
  <c r="BC21" i="8" l="1"/>
  <c r="BD15" i="8"/>
  <c r="BD55" i="8" s="1"/>
  <c r="L37" i="8"/>
  <c r="L54" i="8" s="1"/>
  <c r="L57" i="8" s="1"/>
  <c r="J41" i="8"/>
  <c r="J48" i="8"/>
  <c r="I46" i="8"/>
  <c r="I58" i="8" s="1"/>
  <c r="BC44" i="8"/>
  <c r="BD14" i="8"/>
  <c r="J45" i="8"/>
  <c r="L29" i="8"/>
  <c r="L38" i="8" s="1"/>
  <c r="L30" i="8"/>
  <c r="K43" i="8"/>
  <c r="K34" i="8"/>
  <c r="M37" i="8" l="1"/>
  <c r="K41" i="8"/>
  <c r="BD21" i="8"/>
  <c r="BE15" i="8"/>
  <c r="BE55" i="8" s="1"/>
  <c r="I50" i="8"/>
  <c r="I51" i="8" s="1"/>
  <c r="K48" i="8"/>
  <c r="J46" i="8"/>
  <c r="J58" i="8" s="1"/>
  <c r="BD44" i="8"/>
  <c r="BE14" i="8"/>
  <c r="M30" i="8"/>
  <c r="M29" i="8"/>
  <c r="M38" i="8" s="1"/>
  <c r="L43" i="8"/>
  <c r="L34" i="8"/>
  <c r="K45" i="8"/>
  <c r="K46" i="8" s="1"/>
  <c r="K58" i="8" s="1"/>
  <c r="N37" i="8" l="1"/>
  <c r="N54" i="8" s="1"/>
  <c r="N57" i="8" s="1"/>
  <c r="L41" i="8"/>
  <c r="BE21" i="8"/>
  <c r="BF15" i="8"/>
  <c r="BF55" i="8" s="1"/>
  <c r="L48" i="8"/>
  <c r="J50" i="8"/>
  <c r="J51" i="8" s="1"/>
  <c r="BE44" i="8"/>
  <c r="BF14" i="8"/>
  <c r="K50" i="8"/>
  <c r="K51" i="8" s="1"/>
  <c r="N29" i="8"/>
  <c r="N38" i="8" s="1"/>
  <c r="M43" i="8"/>
  <c r="N30" i="8"/>
  <c r="M34" i="8"/>
  <c r="L45" i="8"/>
  <c r="L46" i="8" s="1"/>
  <c r="L58" i="8" s="1"/>
  <c r="O37" i="8" l="1"/>
  <c r="M41" i="8"/>
  <c r="BF21" i="8"/>
  <c r="BG15" i="8"/>
  <c r="BG55" i="8" s="1"/>
  <c r="M48" i="8"/>
  <c r="L50" i="8"/>
  <c r="L51" i="8" s="1"/>
  <c r="BF44" i="8"/>
  <c r="BG14" i="8"/>
  <c r="N43" i="8"/>
  <c r="N34" i="8"/>
  <c r="O29" i="8"/>
  <c r="O38" i="8" s="1"/>
  <c r="O30" i="8"/>
  <c r="M45" i="8"/>
  <c r="M46" i="8" s="1"/>
  <c r="P37" i="8" l="1"/>
  <c r="N41" i="8"/>
  <c r="BG21" i="8"/>
  <c r="BH15" i="8"/>
  <c r="BH55" i="8" s="1"/>
  <c r="M58" i="8"/>
  <c r="M54" i="8"/>
  <c r="N48" i="8"/>
  <c r="BG44" i="8"/>
  <c r="BH14" i="8"/>
  <c r="O43" i="8"/>
  <c r="P30" i="8"/>
  <c r="P29" i="8"/>
  <c r="P38" i="8" s="1"/>
  <c r="O34" i="8"/>
  <c r="N45" i="8"/>
  <c r="N46" i="8" s="1"/>
  <c r="N58" i="8" s="1"/>
  <c r="M50" i="8"/>
  <c r="M51" i="8" s="1"/>
  <c r="BH21" i="8" l="1"/>
  <c r="BI15" i="8"/>
  <c r="BI55" i="8" s="1"/>
  <c r="Q37" i="8"/>
  <c r="O41" i="8"/>
  <c r="N50" i="8"/>
  <c r="N51" i="8" s="1"/>
  <c r="O48" i="8"/>
  <c r="BH44" i="8"/>
  <c r="BI14" i="8"/>
  <c r="Q29" i="8"/>
  <c r="Q38" i="8" s="1"/>
  <c r="P43" i="8"/>
  <c r="Q30" i="8"/>
  <c r="P34" i="8"/>
  <c r="O45" i="8"/>
  <c r="O46" i="8" s="1"/>
  <c r="P45" i="8" l="1"/>
  <c r="P48" i="8"/>
  <c r="P46" i="8"/>
  <c r="BI21" i="8"/>
  <c r="BJ15" i="8"/>
  <c r="BJ55" i="8" s="1"/>
  <c r="R37" i="8"/>
  <c r="R54" i="8" s="1"/>
  <c r="R57" i="8" s="1"/>
  <c r="P41" i="8"/>
  <c r="O58" i="8"/>
  <c r="O54" i="8"/>
  <c r="O57" i="8" s="1"/>
  <c r="R29" i="8"/>
  <c r="R38" i="8" s="1"/>
  <c r="Q43" i="8"/>
  <c r="Q34" i="8"/>
  <c r="R30" i="8"/>
  <c r="BI44" i="8"/>
  <c r="BJ14" i="8"/>
  <c r="P50" i="8"/>
  <c r="P51" i="8" s="1"/>
  <c r="O50" i="8"/>
  <c r="O51" i="8" s="1"/>
  <c r="P58" i="8" l="1"/>
  <c r="P54" i="8"/>
  <c r="S37" i="8"/>
  <c r="S54" i="8" s="1"/>
  <c r="S57" i="8" s="1"/>
  <c r="Q41" i="8"/>
  <c r="BJ21" i="8"/>
  <c r="BK15" i="8"/>
  <c r="BK55" i="8" s="1"/>
  <c r="Q48" i="8"/>
  <c r="BJ44" i="8"/>
  <c r="BK14" i="8"/>
  <c r="Q45" i="8"/>
  <c r="Q46" i="8" s="1"/>
  <c r="R43" i="8"/>
  <c r="S30" i="8"/>
  <c r="R34" i="8"/>
  <c r="S29" i="8"/>
  <c r="S38" i="8" s="1"/>
  <c r="Q58" i="8" l="1"/>
  <c r="Q54" i="8"/>
  <c r="Q57" i="8" s="1"/>
  <c r="BK21" i="8"/>
  <c r="BL15" i="8"/>
  <c r="BL55" i="8" s="1"/>
  <c r="T37" i="8"/>
  <c r="T54" i="8" s="1"/>
  <c r="T57" i="8" s="1"/>
  <c r="R41" i="8"/>
  <c r="R48" i="8"/>
  <c r="R45" i="8"/>
  <c r="R46" i="8" s="1"/>
  <c r="BK44" i="8"/>
  <c r="BL14" i="8"/>
  <c r="S43" i="8"/>
  <c r="T29" i="8"/>
  <c r="T38" i="8" s="1"/>
  <c r="S34" i="8"/>
  <c r="T30" i="8"/>
  <c r="Q50" i="8"/>
  <c r="Q51" i="8" s="1"/>
  <c r="R58" i="8" l="1"/>
  <c r="R50" i="8"/>
  <c r="R51" i="8" s="1"/>
  <c r="S48" i="8"/>
  <c r="S46" i="8"/>
  <c r="S58" i="8" s="1"/>
  <c r="U37" i="8"/>
  <c r="U54" i="8" s="1"/>
  <c r="S41" i="8"/>
  <c r="BL21" i="8"/>
  <c r="BM15" i="8"/>
  <c r="BM55" i="8" s="1"/>
  <c r="S45" i="8"/>
  <c r="BL44" i="8"/>
  <c r="BM14" i="8"/>
  <c r="T43" i="8"/>
  <c r="U30" i="8"/>
  <c r="U29" i="8"/>
  <c r="U38" i="8" s="1"/>
  <c r="T34" i="8"/>
  <c r="V37" i="8" l="1"/>
  <c r="V54" i="8" s="1"/>
  <c r="T41" i="8"/>
  <c r="S50" i="8"/>
  <c r="S51" i="8" s="1"/>
  <c r="T48" i="8"/>
  <c r="BM21" i="8"/>
  <c r="BN15" i="8"/>
  <c r="BN55" i="8" s="1"/>
  <c r="U43" i="8"/>
  <c r="U34" i="8"/>
  <c r="V29" i="8"/>
  <c r="V38" i="8" s="1"/>
  <c r="V30" i="8"/>
  <c r="BM44" i="8"/>
  <c r="BN14" i="8"/>
  <c r="T45" i="8"/>
  <c r="W37" i="8" l="1"/>
  <c r="W54" i="8" s="1"/>
  <c r="W57" i="8" s="1"/>
  <c r="U41" i="8"/>
  <c r="BN21" i="8"/>
  <c r="BO15" i="8"/>
  <c r="BO55" i="8" s="1"/>
  <c r="U45" i="8"/>
  <c r="U48" i="8"/>
  <c r="U46" i="8"/>
  <c r="U58" i="8" s="1"/>
  <c r="T46" i="8"/>
  <c r="T58" i="8" s="1"/>
  <c r="BN44" i="8"/>
  <c r="BO14" i="8"/>
  <c r="U50" i="8"/>
  <c r="U51" i="8" s="1"/>
  <c r="V43" i="8"/>
  <c r="V34" i="8"/>
  <c r="W29" i="8"/>
  <c r="W38" i="8" s="1"/>
  <c r="W30" i="8"/>
  <c r="X37" i="8" l="1"/>
  <c r="V41" i="8"/>
  <c r="BO21" i="8"/>
  <c r="BP15" i="8"/>
  <c r="BP55" i="8" s="1"/>
  <c r="T50" i="8"/>
  <c r="T51" i="8" s="1"/>
  <c r="V48" i="8"/>
  <c r="V46" i="8"/>
  <c r="V58" i="8" s="1"/>
  <c r="V45" i="8"/>
  <c r="W43" i="8"/>
  <c r="W34" i="8"/>
  <c r="X30" i="8"/>
  <c r="X29" i="8"/>
  <c r="X38" i="8" s="1"/>
  <c r="BO44" i="8"/>
  <c r="BP14" i="8"/>
  <c r="Y37" i="8" l="1"/>
  <c r="Y54" i="8" s="1"/>
  <c r="W41" i="8"/>
  <c r="W48" i="8"/>
  <c r="BP21" i="8"/>
  <c r="BQ15" i="8"/>
  <c r="BQ55" i="8" s="1"/>
  <c r="V50" i="8"/>
  <c r="V51" i="8" s="1"/>
  <c r="X43" i="8"/>
  <c r="Y30" i="8"/>
  <c r="Y29" i="8"/>
  <c r="Y38" i="8" s="1"/>
  <c r="X34" i="8"/>
  <c r="BP44" i="8"/>
  <c r="BQ14" i="8"/>
  <c r="W45" i="8"/>
  <c r="W46" i="8" s="1"/>
  <c r="W58" i="8" s="1"/>
  <c r="Z37" i="8" l="1"/>
  <c r="Z54" i="8" s="1"/>
  <c r="X41" i="8"/>
  <c r="BQ21" i="8"/>
  <c r="BR15" i="8"/>
  <c r="BR55" i="8" s="1"/>
  <c r="X48" i="8"/>
  <c r="Y43" i="8"/>
  <c r="Y34" i="8"/>
  <c r="Z30" i="8"/>
  <c r="Z29" i="8"/>
  <c r="Z38" i="8" s="1"/>
  <c r="W50" i="8"/>
  <c r="W51" i="8" s="1"/>
  <c r="X45" i="8"/>
  <c r="X46" i="8" s="1"/>
  <c r="BQ44" i="8"/>
  <c r="BR14" i="8"/>
  <c r="X58" i="8" l="1"/>
  <c r="X54" i="8"/>
  <c r="X57" i="8" s="1"/>
  <c r="Y48" i="8"/>
  <c r="Y46" i="8"/>
  <c r="Y58" i="8" s="1"/>
  <c r="BR21" i="8"/>
  <c r="BS15" i="8"/>
  <c r="BS55" i="8" s="1"/>
  <c r="AA37" i="8"/>
  <c r="AA54" i="8" s="1"/>
  <c r="Y41" i="8"/>
  <c r="X50" i="8"/>
  <c r="X51" i="8" s="1"/>
  <c r="BR44" i="8"/>
  <c r="BS14" i="8"/>
  <c r="Y45" i="8"/>
  <c r="Z43" i="8"/>
  <c r="Z34" i="8"/>
  <c r="AA29" i="8"/>
  <c r="AA38" i="8" s="1"/>
  <c r="AA30" i="8"/>
  <c r="BT15" i="8" l="1"/>
  <c r="BT55" i="8" s="1"/>
  <c r="BS21" i="8"/>
  <c r="Z48" i="8"/>
  <c r="AB37" i="8"/>
  <c r="AB54" i="8" s="1"/>
  <c r="AB57" i="8" s="1"/>
  <c r="Z41" i="8"/>
  <c r="Y50" i="8"/>
  <c r="Y51" i="8" s="1"/>
  <c r="AA43" i="8"/>
  <c r="AA34" i="8"/>
  <c r="AB30" i="8"/>
  <c r="AB29" i="8"/>
  <c r="AB38" i="8" s="1"/>
  <c r="Z45" i="8"/>
  <c r="BS44" i="8"/>
  <c r="BT14" i="8"/>
  <c r="AC37" i="8" l="1"/>
  <c r="AC54" i="8" s="1"/>
  <c r="AC57" i="8" s="1"/>
  <c r="AA41" i="8"/>
  <c r="BT21" i="8"/>
  <c r="BU15" i="8"/>
  <c r="BU55" i="8" s="1"/>
  <c r="AA48" i="8"/>
  <c r="Z46" i="8"/>
  <c r="Z58" i="8" s="1"/>
  <c r="AB43" i="8"/>
  <c r="AC30" i="8"/>
  <c r="AC29" i="8"/>
  <c r="AC38" i="8" s="1"/>
  <c r="AB34" i="8"/>
  <c r="BT44" i="8"/>
  <c r="BU14" i="8"/>
  <c r="AA45" i="8"/>
  <c r="AA46" i="8" s="1"/>
  <c r="AA58" i="8" s="1"/>
  <c r="AD37" i="8" l="1"/>
  <c r="AB41" i="8"/>
  <c r="BU21" i="8"/>
  <c r="BV15" i="8"/>
  <c r="BV55" i="8" s="1"/>
  <c r="AB48" i="8"/>
  <c r="Z50" i="8"/>
  <c r="Z51" i="8" s="1"/>
  <c r="AB45" i="8"/>
  <c r="AB46" i="8" s="1"/>
  <c r="AB58" i="8" s="1"/>
  <c r="AC43" i="8"/>
  <c r="AC34" i="8"/>
  <c r="AD29" i="8"/>
  <c r="AD38" i="8" s="1"/>
  <c r="AD30" i="8"/>
  <c r="AA50" i="8"/>
  <c r="AA51" i="8" s="1"/>
  <c r="BU44" i="8"/>
  <c r="BV14" i="8"/>
  <c r="AC48" i="8" l="1"/>
  <c r="BV21" i="8"/>
  <c r="BW15" i="8"/>
  <c r="BW55" i="8" s="1"/>
  <c r="AE37" i="8"/>
  <c r="AE54" i="8" s="1"/>
  <c r="AC41" i="8"/>
  <c r="AB50" i="8"/>
  <c r="AB51" i="8" s="1"/>
  <c r="AC45" i="8"/>
  <c r="AC46" i="8" s="1"/>
  <c r="AD43" i="8"/>
  <c r="AD34" i="8"/>
  <c r="AE30" i="8"/>
  <c r="AE29" i="8"/>
  <c r="AE38" i="8" s="1"/>
  <c r="BV44" i="8"/>
  <c r="BW14" i="8"/>
  <c r="AC58" i="8" l="1"/>
  <c r="AC50" i="8"/>
  <c r="AC51" i="8" s="1"/>
  <c r="AD48" i="8"/>
  <c r="AD46" i="8"/>
  <c r="AF37" i="8"/>
  <c r="AD41" i="8"/>
  <c r="BW21" i="8"/>
  <c r="BX15" i="8"/>
  <c r="BX55" i="8" s="1"/>
  <c r="AD45" i="8"/>
  <c r="AE43" i="8"/>
  <c r="AF30" i="8"/>
  <c r="AE34" i="8"/>
  <c r="AF29" i="8"/>
  <c r="AF38" i="8" s="1"/>
  <c r="BW44" i="8"/>
  <c r="BX14" i="8"/>
  <c r="AD58" i="8" l="1"/>
  <c r="AD54" i="8"/>
  <c r="AD50" i="8"/>
  <c r="AD51" i="8" s="1"/>
  <c r="AE48" i="8"/>
  <c r="BX21" i="8"/>
  <c r="BY15" i="8"/>
  <c r="BY55" i="8" s="1"/>
  <c r="AG37" i="8"/>
  <c r="AE41" i="8"/>
  <c r="BX44" i="8"/>
  <c r="BY14" i="8"/>
  <c r="AF43" i="8"/>
  <c r="AG30" i="8"/>
  <c r="AG29" i="8"/>
  <c r="AG38" i="8" s="1"/>
  <c r="AF34" i="8"/>
  <c r="AE45" i="8"/>
  <c r="AE50" i="8" l="1"/>
  <c r="AE51" i="8" s="1"/>
  <c r="AF48" i="8"/>
  <c r="AH37" i="8"/>
  <c r="AH54" i="8" s="1"/>
  <c r="AH57" i="8" s="1"/>
  <c r="AF41" i="8"/>
  <c r="BY21" i="8"/>
  <c r="BZ15" i="8"/>
  <c r="BZ55" i="8" s="1"/>
  <c r="AE46" i="8"/>
  <c r="AE58" i="8" s="1"/>
  <c r="AF45" i="8"/>
  <c r="AF46" i="8" s="1"/>
  <c r="AG43" i="8"/>
  <c r="AH30" i="8"/>
  <c r="AG34" i="8"/>
  <c r="AH29" i="8"/>
  <c r="AH38" i="8" s="1"/>
  <c r="BY44" i="8"/>
  <c r="BZ14" i="8"/>
  <c r="AF58" i="8" l="1"/>
  <c r="AF54" i="8"/>
  <c r="AF57" i="8" s="1"/>
  <c r="AG48" i="8"/>
  <c r="BZ21" i="8"/>
  <c r="CA15" i="8"/>
  <c r="CA55" i="8" s="1"/>
  <c r="AI37" i="8"/>
  <c r="AI54" i="8" s="1"/>
  <c r="AI57" i="8" s="1"/>
  <c r="AG41" i="8"/>
  <c r="BZ44" i="8"/>
  <c r="CA14" i="8"/>
  <c r="AH43" i="8"/>
  <c r="AI29" i="8"/>
  <c r="AI38" i="8" s="1"/>
  <c r="AI30" i="8"/>
  <c r="AH34" i="8"/>
  <c r="AG45" i="8"/>
  <c r="AG46" i="8" s="1"/>
  <c r="AF50" i="8"/>
  <c r="AF51" i="8" s="1"/>
  <c r="AG58" i="8" l="1"/>
  <c r="AG54" i="8"/>
  <c r="AG57" i="8" s="1"/>
  <c r="AH48" i="8"/>
  <c r="AH46" i="8"/>
  <c r="AH58" i="8" s="1"/>
  <c r="CA21" i="8"/>
  <c r="CB15" i="8"/>
  <c r="CB55" i="8" s="1"/>
  <c r="AJ37" i="8"/>
  <c r="AH41" i="8"/>
  <c r="AI43" i="8"/>
  <c r="AJ30" i="8"/>
  <c r="AJ29" i="8"/>
  <c r="AJ38" i="8" s="1"/>
  <c r="AI34" i="8"/>
  <c r="CA44" i="8"/>
  <c r="CB14" i="8"/>
  <c r="AG50" i="8"/>
  <c r="AG51" i="8" s="1"/>
  <c r="AH45" i="8"/>
  <c r="AK37" i="8" l="1"/>
  <c r="AK54" i="8" s="1"/>
  <c r="AK57" i="8" s="1"/>
  <c r="AI41" i="8"/>
  <c r="CB21" i="8"/>
  <c r="CC15" i="8"/>
  <c r="CC55" i="8" s="1"/>
  <c r="AH50" i="8"/>
  <c r="AH51" i="8" s="1"/>
  <c r="AI48" i="8"/>
  <c r="CB44" i="8"/>
  <c r="CC14" i="8"/>
  <c r="AJ43" i="8"/>
  <c r="AK30" i="8"/>
  <c r="AJ34" i="8"/>
  <c r="AK29" i="8"/>
  <c r="AK38" i="8" s="1"/>
  <c r="AI45" i="8"/>
  <c r="AI46" i="8" s="1"/>
  <c r="AI58" i="8" s="1"/>
  <c r="CC21" i="8" l="1"/>
  <c r="CD15" i="8"/>
  <c r="CD55" i="8" s="1"/>
  <c r="AJ48" i="8"/>
  <c r="AL37" i="8"/>
  <c r="AL54" i="8" s="1"/>
  <c r="AJ41" i="8"/>
  <c r="AK43" i="8"/>
  <c r="AL29" i="8"/>
  <c r="AL38" i="8" s="1"/>
  <c r="AL30" i="8"/>
  <c r="AK34" i="8"/>
  <c r="CC44" i="8"/>
  <c r="CD14" i="8"/>
  <c r="AI50" i="8"/>
  <c r="AI51" i="8" s="1"/>
  <c r="AJ45" i="8"/>
  <c r="AJ46" i="8" s="1"/>
  <c r="AJ58" i="8" l="1"/>
  <c r="AJ54" i="8"/>
  <c r="AJ57" i="8" s="1"/>
  <c r="AK48" i="8"/>
  <c r="AK46" i="8"/>
  <c r="AK58" i="8" s="1"/>
  <c r="AM37" i="8"/>
  <c r="AK41" i="8"/>
  <c r="CD21" i="8"/>
  <c r="CE15" i="8"/>
  <c r="CE55" i="8" s="1"/>
  <c r="AL43" i="8"/>
  <c r="AM29" i="8"/>
  <c r="AM38" i="8" s="1"/>
  <c r="AM30" i="8"/>
  <c r="AL34" i="8"/>
  <c r="CD44" i="8"/>
  <c r="CE14" i="8"/>
  <c r="AJ50" i="8"/>
  <c r="AJ51" i="8" s="1"/>
  <c r="AK45" i="8"/>
  <c r="AN37" i="8" l="1"/>
  <c r="AN54" i="8" s="1"/>
  <c r="AN57" i="8" s="1"/>
  <c r="AL41" i="8"/>
  <c r="CE21" i="8"/>
  <c r="CF15" i="8"/>
  <c r="CF55" i="8" s="1"/>
  <c r="AL48" i="8"/>
  <c r="CE44" i="8"/>
  <c r="CF14" i="8"/>
  <c r="AL45" i="8"/>
  <c r="AK50" i="8"/>
  <c r="AK51" i="8" s="1"/>
  <c r="AM43" i="8"/>
  <c r="AM34" i="8"/>
  <c r="AN30" i="8"/>
  <c r="AN29" i="8"/>
  <c r="AN38" i="8" s="1"/>
  <c r="AO37" i="8" l="1"/>
  <c r="AM41" i="8"/>
  <c r="AL46" i="8"/>
  <c r="AL58" i="8" s="1"/>
  <c r="CF21" i="8"/>
  <c r="CG15" i="8"/>
  <c r="CG55" i="8" s="1"/>
  <c r="AM48" i="8"/>
  <c r="AM45" i="8"/>
  <c r="AM46" i="8" s="1"/>
  <c r="CF44" i="8"/>
  <c r="CG14" i="8"/>
  <c r="AN43" i="8"/>
  <c r="AN34" i="8"/>
  <c r="AO30" i="8"/>
  <c r="AO29" i="8"/>
  <c r="AO38" i="8" s="1"/>
  <c r="AM58" i="8" l="1"/>
  <c r="AM54" i="8"/>
  <c r="AM57" i="8" s="1"/>
  <c r="AM50" i="8"/>
  <c r="AM51" i="8" s="1"/>
  <c r="AL50" i="8"/>
  <c r="AL51" i="8" s="1"/>
  <c r="AN48" i="8"/>
  <c r="AN46" i="8"/>
  <c r="AN58" i="8" s="1"/>
  <c r="AP37" i="8"/>
  <c r="AN41" i="8"/>
  <c r="CG21" i="8"/>
  <c r="CH15" i="8"/>
  <c r="CH55" i="8" s="1"/>
  <c r="AO43" i="8"/>
  <c r="AO34" i="8"/>
  <c r="AP30" i="8"/>
  <c r="AP29" i="8"/>
  <c r="AP38" i="8" s="1"/>
  <c r="AN45" i="8"/>
  <c r="CG44" i="8"/>
  <c r="CH14" i="8"/>
  <c r="CH21" i="8" l="1"/>
  <c r="CI15" i="8"/>
  <c r="CI55" i="8" s="1"/>
  <c r="AQ37" i="8"/>
  <c r="AO41" i="8"/>
  <c r="AO48" i="8"/>
  <c r="AO46" i="8"/>
  <c r="AN50" i="8"/>
  <c r="AN51" i="8" s="1"/>
  <c r="AO45" i="8"/>
  <c r="CH44" i="8"/>
  <c r="CI14" i="8"/>
  <c r="AP43" i="8"/>
  <c r="AP34" i="8"/>
  <c r="AQ29" i="8"/>
  <c r="AQ38" i="8" s="1"/>
  <c r="AQ30" i="8"/>
  <c r="CI21" i="8" l="1"/>
  <c r="CJ15" i="8"/>
  <c r="CJ55" i="8" s="1"/>
  <c r="AO58" i="8"/>
  <c r="AO54" i="8"/>
  <c r="AO57" i="8" s="1"/>
  <c r="AR37" i="8"/>
  <c r="AR54" i="8" s="1"/>
  <c r="AR57" i="8" s="1"/>
  <c r="AP41" i="8"/>
  <c r="AP48" i="8"/>
  <c r="CI44" i="8"/>
  <c r="CJ14" i="8"/>
  <c r="AQ43" i="8"/>
  <c r="AQ34" i="8"/>
  <c r="AR29" i="8"/>
  <c r="AR38" i="8" s="1"/>
  <c r="AR30" i="8"/>
  <c r="AP45" i="8"/>
  <c r="AP46" i="8" s="1"/>
  <c r="AO50" i="8"/>
  <c r="AO51" i="8" s="1"/>
  <c r="AP58" i="8" l="1"/>
  <c r="AP54" i="8"/>
  <c r="AP57" i="8" s="1"/>
  <c r="CJ21" i="8"/>
  <c r="CK15" i="8"/>
  <c r="CK55" i="8" s="1"/>
  <c r="AS37" i="8"/>
  <c r="AS54" i="8" s="1"/>
  <c r="AS57" i="8" s="1"/>
  <c r="AQ41" i="8"/>
  <c r="AQ48" i="8"/>
  <c r="AQ45" i="8"/>
  <c r="AQ46" i="8" s="1"/>
  <c r="AR43" i="8"/>
  <c r="AS29" i="8"/>
  <c r="AS38" i="8" s="1"/>
  <c r="AR34" i="8"/>
  <c r="AS30" i="8"/>
  <c r="AP50" i="8"/>
  <c r="AP51" i="8" s="1"/>
  <c r="CJ44" i="8"/>
  <c r="CK14" i="8"/>
  <c r="AQ58" i="8" l="1"/>
  <c r="AQ54" i="8"/>
  <c r="AQ57" i="8" s="1"/>
  <c r="AR48" i="8"/>
  <c r="AR46" i="8"/>
  <c r="AR58" i="8" s="1"/>
  <c r="AT37" i="8"/>
  <c r="AR41" i="8"/>
  <c r="CK21" i="8"/>
  <c r="CL15" i="8"/>
  <c r="CL55" i="8" s="1"/>
  <c r="AQ50" i="8"/>
  <c r="AQ51" i="8" s="1"/>
  <c r="CK44" i="8"/>
  <c r="CL14" i="8"/>
  <c r="AS43" i="8"/>
  <c r="AS34" i="8"/>
  <c r="AT30" i="8"/>
  <c r="AT29" i="8"/>
  <c r="AT38" i="8" s="1"/>
  <c r="AR45" i="8"/>
  <c r="CL21" i="8" l="1"/>
  <c r="CM15" i="8"/>
  <c r="CM55" i="8" s="1"/>
  <c r="AU37" i="8"/>
  <c r="AS41" i="8"/>
  <c r="AS48" i="8"/>
  <c r="AT43" i="8"/>
  <c r="AU30" i="8"/>
  <c r="AT34" i="8"/>
  <c r="AU29" i="8"/>
  <c r="AU38" i="8" s="1"/>
  <c r="AR50" i="8"/>
  <c r="AR51" i="8" s="1"/>
  <c r="CL44" i="8"/>
  <c r="CM14" i="8"/>
  <c r="AS45" i="8"/>
  <c r="AS46" i="8" s="1"/>
  <c r="AS58" i="8" l="1"/>
  <c r="AS50" i="8"/>
  <c r="AS51" i="8" s="1"/>
  <c r="CM21" i="8"/>
  <c r="CN15" i="8"/>
  <c r="CN55" i="8" s="1"/>
  <c r="AV37" i="8"/>
  <c r="AV54" i="8" s="1"/>
  <c r="AV57" i="8" s="1"/>
  <c r="AT41" i="8"/>
  <c r="AT48" i="8"/>
  <c r="AU43" i="8"/>
  <c r="AV30" i="8"/>
  <c r="AU34" i="8"/>
  <c r="AV29" i="8"/>
  <c r="AV38" i="8" s="1"/>
  <c r="CM44" i="8"/>
  <c r="CN14" i="8"/>
  <c r="AT45" i="8"/>
  <c r="AT46" i="8" s="1"/>
  <c r="AT58" i="8" l="1"/>
  <c r="AT54" i="8"/>
  <c r="CN21" i="8"/>
  <c r="CO15" i="8"/>
  <c r="CO55" i="8" s="1"/>
  <c r="AW37" i="8"/>
  <c r="AW54" i="8" s="1"/>
  <c r="AW57" i="8" s="1"/>
  <c r="AU41" i="8"/>
  <c r="AU46" i="8"/>
  <c r="AU48" i="8"/>
  <c r="AT50" i="8"/>
  <c r="AT51" i="8" s="1"/>
  <c r="CN44" i="8"/>
  <c r="CO14" i="8"/>
  <c r="AV43" i="8"/>
  <c r="AW29" i="8"/>
  <c r="AW38" i="8" s="1"/>
  <c r="AV34" i="8"/>
  <c r="AW30" i="8"/>
  <c r="AU45" i="8"/>
  <c r="CO21" i="8" l="1"/>
  <c r="CP15" i="8"/>
  <c r="CP55" i="8" s="1"/>
  <c r="AX37" i="8"/>
  <c r="AX54" i="8" s="1"/>
  <c r="AV41" i="8"/>
  <c r="AU58" i="8"/>
  <c r="AU54" i="8"/>
  <c r="AU50" i="8"/>
  <c r="AU51" i="8" s="1"/>
  <c r="AV45" i="8"/>
  <c r="AV46" i="8" s="1"/>
  <c r="AV48" i="8"/>
  <c r="CO44" i="8"/>
  <c r="CP14" i="8"/>
  <c r="AW43" i="8"/>
  <c r="AX30" i="8"/>
  <c r="AW34" i="8"/>
  <c r="AX29" i="8"/>
  <c r="AX38" i="8" s="1"/>
  <c r="AV58" i="8" l="1"/>
  <c r="AV50" i="8"/>
  <c r="AV51" i="8" s="1"/>
  <c r="AW48" i="8"/>
  <c r="AY37" i="8"/>
  <c r="AW41" i="8"/>
  <c r="CP44" i="8"/>
  <c r="CP21" i="8"/>
  <c r="AX43" i="8"/>
  <c r="AY30" i="8"/>
  <c r="AX34" i="8"/>
  <c r="AY29" i="8"/>
  <c r="AY38" i="8" s="1"/>
  <c r="AW45" i="8"/>
  <c r="AW46" i="8" s="1"/>
  <c r="AW58" i="8" l="1"/>
  <c r="AW50" i="8"/>
  <c r="AW51" i="8" s="1"/>
  <c r="AZ37" i="8"/>
  <c r="AX41" i="8"/>
  <c r="AX48" i="8"/>
  <c r="AX46" i="8"/>
  <c r="AX58" i="8" s="1"/>
  <c r="AY43" i="8"/>
  <c r="AZ30" i="8"/>
  <c r="AZ29" i="8"/>
  <c r="AZ38" i="8" s="1"/>
  <c r="AY34" i="8"/>
  <c r="AX45" i="8"/>
  <c r="AX50" i="8" l="1"/>
  <c r="AX51" i="8" s="1"/>
  <c r="AY48" i="8"/>
  <c r="BA37" i="8"/>
  <c r="AY41" i="8"/>
  <c r="AY45" i="8"/>
  <c r="AY46" i="8" s="1"/>
  <c r="AZ43" i="8"/>
  <c r="BA29" i="8"/>
  <c r="BA38" i="8" s="1"/>
  <c r="AZ34" i="8"/>
  <c r="BA30" i="8"/>
  <c r="AY58" i="8" l="1"/>
  <c r="AY54" i="8"/>
  <c r="AY50" i="8"/>
  <c r="AY51" i="8" s="1"/>
  <c r="AZ48" i="8"/>
  <c r="BB37" i="8"/>
  <c r="BB54" i="8" s="1"/>
  <c r="BB57" i="8" s="1"/>
  <c r="AZ41" i="8"/>
  <c r="BA43" i="8"/>
  <c r="BA34" i="8"/>
  <c r="BB29" i="8"/>
  <c r="BB38" i="8" s="1"/>
  <c r="BB30" i="8"/>
  <c r="AZ45" i="8"/>
  <c r="AZ46" i="8" s="1"/>
  <c r="AZ58" i="8" l="1"/>
  <c r="AZ54" i="8"/>
  <c r="BC37" i="8"/>
  <c r="BC54" i="8" s="1"/>
  <c r="BC57" i="8" s="1"/>
  <c r="BA41" i="8"/>
  <c r="BA48" i="8"/>
  <c r="AZ50" i="8"/>
  <c r="AZ51" i="8" s="1"/>
  <c r="BB43" i="8"/>
  <c r="BC30" i="8"/>
  <c r="BB34" i="8"/>
  <c r="BC29" i="8"/>
  <c r="BC38" i="8" s="1"/>
  <c r="BA45" i="8"/>
  <c r="BA46" i="8" s="1"/>
  <c r="BA58" i="8" l="1"/>
  <c r="BA54" i="8"/>
  <c r="BB48" i="8"/>
  <c r="BD37" i="8"/>
  <c r="BD54" i="8" s="1"/>
  <c r="BB41" i="8"/>
  <c r="BC43" i="8"/>
  <c r="BD30" i="8"/>
  <c r="BD29" i="8"/>
  <c r="BD38" i="8" s="1"/>
  <c r="BC34" i="8"/>
  <c r="BA50" i="8"/>
  <c r="BA51" i="8" s="1"/>
  <c r="BB45" i="8"/>
  <c r="BE37" i="8" l="1"/>
  <c r="BE54" i="8" s="1"/>
  <c r="BC41" i="8"/>
  <c r="BB46" i="8"/>
  <c r="BB58" i="8" s="1"/>
  <c r="BC48" i="8"/>
  <c r="BD43" i="8"/>
  <c r="BE29" i="8"/>
  <c r="BE38" i="8" s="1"/>
  <c r="BD34" i="8"/>
  <c r="BE30" i="8"/>
  <c r="BC45" i="8"/>
  <c r="BC46" i="8" s="1"/>
  <c r="BC58" i="8" l="1"/>
  <c r="BC50" i="8"/>
  <c r="BC51" i="8" s="1"/>
  <c r="BD48" i="8"/>
  <c r="BF37" i="8"/>
  <c r="BF54" i="8" s="1"/>
  <c r="BD41" i="8"/>
  <c r="BB50" i="8"/>
  <c r="BB51" i="8" s="1"/>
  <c r="BE43" i="8"/>
  <c r="BE34" i="8"/>
  <c r="BF30" i="8"/>
  <c r="BF29" i="8"/>
  <c r="BF38" i="8" s="1"/>
  <c r="BD45" i="8"/>
  <c r="BD46" i="8" s="1"/>
  <c r="BD58" i="8" s="1"/>
  <c r="BG37" i="8" l="1"/>
  <c r="BE41" i="8"/>
  <c r="BE48" i="8"/>
  <c r="BD50" i="8"/>
  <c r="BD51" i="8" s="1"/>
  <c r="BE45" i="8"/>
  <c r="BE46" i="8" s="1"/>
  <c r="BE58" i="8" s="1"/>
  <c r="BF43" i="8"/>
  <c r="BG30" i="8"/>
  <c r="BF34" i="8"/>
  <c r="BG29" i="8"/>
  <c r="BG38" i="8" s="1"/>
  <c r="BH37" i="8" l="1"/>
  <c r="BH54" i="8" s="1"/>
  <c r="BH57" i="8" s="1"/>
  <c r="BF41" i="8"/>
  <c r="BF48" i="8"/>
  <c r="BF45" i="8"/>
  <c r="BF46" i="8" s="1"/>
  <c r="BG43" i="8"/>
  <c r="BH30" i="8"/>
  <c r="BH29" i="8"/>
  <c r="BH38" i="8" s="1"/>
  <c r="BG34" i="8"/>
  <c r="BE50" i="8"/>
  <c r="BE51" i="8" s="1"/>
  <c r="BF58" i="8" l="1"/>
  <c r="BF50" i="8"/>
  <c r="BF51" i="8" s="1"/>
  <c r="BG45" i="8"/>
  <c r="BG48" i="8"/>
  <c r="BG46" i="8"/>
  <c r="BI37" i="8"/>
  <c r="BI54" i="8" s="1"/>
  <c r="BI57" i="8" s="1"/>
  <c r="BG41" i="8"/>
  <c r="BH43" i="8"/>
  <c r="BI29" i="8"/>
  <c r="BI38" i="8" s="1"/>
  <c r="BH34" i="8"/>
  <c r="BI30" i="8"/>
  <c r="BG50" i="8"/>
  <c r="BG51" i="8" s="1"/>
  <c r="BH48" i="8" l="1"/>
  <c r="BJ37" i="8"/>
  <c r="BH41" i="8"/>
  <c r="BG58" i="8"/>
  <c r="BG54" i="8"/>
  <c r="BI43" i="8"/>
  <c r="BJ29" i="8"/>
  <c r="BJ38" i="8" s="1"/>
  <c r="BJ30" i="8"/>
  <c r="BI34" i="8"/>
  <c r="BH45" i="8"/>
  <c r="BH46" i="8" s="1"/>
  <c r="BH58" i="8" s="1"/>
  <c r="BI48" i="8" l="1"/>
  <c r="BK37" i="8"/>
  <c r="BI41" i="8"/>
  <c r="BH50" i="8"/>
  <c r="BH51" i="8" s="1"/>
  <c r="BI45" i="8"/>
  <c r="BI46" i="8" s="1"/>
  <c r="BI58" i="8" s="1"/>
  <c r="BJ43" i="8"/>
  <c r="BK29" i="8"/>
  <c r="BK38" i="8" s="1"/>
  <c r="BK30" i="8"/>
  <c r="BJ34" i="8"/>
  <c r="BJ48" i="8" l="1"/>
  <c r="BL37" i="8"/>
  <c r="BL54" i="8" s="1"/>
  <c r="BL57" i="8" s="1"/>
  <c r="BJ41" i="8"/>
  <c r="BJ45" i="8"/>
  <c r="BJ46" i="8" s="1"/>
  <c r="BK43" i="8"/>
  <c r="BL29" i="8"/>
  <c r="BL38" i="8" s="1"/>
  <c r="BK34" i="8"/>
  <c r="BL30" i="8"/>
  <c r="BI50" i="8"/>
  <c r="BI51" i="8" s="1"/>
  <c r="BJ58" i="8" l="1"/>
  <c r="BJ54" i="8"/>
  <c r="BJ57" i="8" s="1"/>
  <c r="BJ50" i="8"/>
  <c r="BJ51" i="8" s="1"/>
  <c r="BK48" i="8"/>
  <c r="BM37" i="8"/>
  <c r="BM54" i="8" s="1"/>
  <c r="BK41" i="8"/>
  <c r="BK45" i="8"/>
  <c r="BK46" i="8" s="1"/>
  <c r="BL43" i="8"/>
  <c r="BM30" i="8"/>
  <c r="BM29" i="8"/>
  <c r="BM38" i="8" s="1"/>
  <c r="BL34" i="8"/>
  <c r="BK58" i="8" l="1"/>
  <c r="BK54" i="8"/>
  <c r="BK57" i="8" s="1"/>
  <c r="BK50" i="8"/>
  <c r="BK51" i="8" s="1"/>
  <c r="BN37" i="8"/>
  <c r="BL41" i="8"/>
  <c r="BL45" i="8"/>
  <c r="BL46" i="8" s="1"/>
  <c r="BL48" i="8"/>
  <c r="BM43" i="8"/>
  <c r="BN29" i="8"/>
  <c r="BN38" i="8" s="1"/>
  <c r="BM34" i="8"/>
  <c r="BN30" i="8"/>
  <c r="BL58" i="8" l="1"/>
  <c r="BL50" i="8"/>
  <c r="BL51" i="8" s="1"/>
  <c r="BO37" i="8"/>
  <c r="BM41" i="8"/>
  <c r="BM48" i="8"/>
  <c r="BN43" i="8"/>
  <c r="BO29" i="8"/>
  <c r="BO38" i="8" s="1"/>
  <c r="BO30" i="8"/>
  <c r="BN34" i="8"/>
  <c r="BM45" i="8"/>
  <c r="BM46" i="8" s="1"/>
  <c r="BM58" i="8" l="1"/>
  <c r="BM50" i="8"/>
  <c r="BM51" i="8" s="1"/>
  <c r="BN48" i="8"/>
  <c r="BP37" i="8"/>
  <c r="BN41" i="8"/>
  <c r="BN45" i="8"/>
  <c r="BN46" i="8" s="1"/>
  <c r="BO43" i="8"/>
  <c r="BP30" i="8"/>
  <c r="BP29" i="8"/>
  <c r="BP38" i="8" s="1"/>
  <c r="BO34" i="8"/>
  <c r="BN58" i="8" l="1"/>
  <c r="BN54" i="8"/>
  <c r="BN50" i="8"/>
  <c r="BN51" i="8" s="1"/>
  <c r="BO48" i="8"/>
  <c r="BQ37" i="8"/>
  <c r="BO41" i="8"/>
  <c r="BP43" i="8"/>
  <c r="BQ30" i="8"/>
  <c r="BQ29" i="8"/>
  <c r="BQ38" i="8" s="1"/>
  <c r="BP34" i="8"/>
  <c r="BO45" i="8"/>
  <c r="BO46" i="8" s="1"/>
  <c r="BO58" i="8" l="1"/>
  <c r="BO54" i="8"/>
  <c r="BO50" i="8"/>
  <c r="BO51" i="8" s="1"/>
  <c r="BR37" i="8"/>
  <c r="BP41" i="8"/>
  <c r="BP48" i="8"/>
  <c r="BQ43" i="8"/>
  <c r="BQ34" i="8"/>
  <c r="BR29" i="8"/>
  <c r="BR38" i="8" s="1"/>
  <c r="BR30" i="8"/>
  <c r="BP45" i="8"/>
  <c r="BP46" i="8" s="1"/>
  <c r="BP58" i="8" l="1"/>
  <c r="BP54" i="8"/>
  <c r="BP57" i="8" s="1"/>
  <c r="BS37" i="8"/>
  <c r="BS54" i="8" s="1"/>
  <c r="BS57" i="8" s="1"/>
  <c r="BQ41" i="8"/>
  <c r="BQ48" i="8"/>
  <c r="BQ46" i="8"/>
  <c r="BP50" i="8"/>
  <c r="BP51" i="8" s="1"/>
  <c r="BQ45" i="8"/>
  <c r="BR43" i="8"/>
  <c r="BS30" i="8"/>
  <c r="BR34" i="8"/>
  <c r="BS29" i="8"/>
  <c r="BS38" i="8" s="1"/>
  <c r="BT37" i="8" l="1"/>
  <c r="BT54" i="8" s="1"/>
  <c r="BT57" i="8" s="1"/>
  <c r="BR41" i="8"/>
  <c r="BQ58" i="8"/>
  <c r="BQ54" i="8"/>
  <c r="BQ57" i="8" s="1"/>
  <c r="BR48" i="8"/>
  <c r="BQ50" i="8"/>
  <c r="BQ51" i="8" s="1"/>
  <c r="BR45" i="8"/>
  <c r="BR46" i="8" s="1"/>
  <c r="BS43" i="8"/>
  <c r="BT30" i="8"/>
  <c r="BT29" i="8"/>
  <c r="BT38" i="8" s="1"/>
  <c r="BS34" i="8"/>
  <c r="BR58" i="8" l="1"/>
  <c r="BR54" i="8"/>
  <c r="BR57" i="8" s="1"/>
  <c r="BR50" i="8"/>
  <c r="BR51" i="8" s="1"/>
  <c r="BU37" i="8"/>
  <c r="BU54" i="8" s="1"/>
  <c r="BS41" i="8"/>
  <c r="BS48" i="8"/>
  <c r="BT43" i="8"/>
  <c r="BU29" i="8"/>
  <c r="BU38" i="8" s="1"/>
  <c r="BT34" i="8"/>
  <c r="BU30" i="8"/>
  <c r="BS45" i="8"/>
  <c r="BS46" i="8" s="1"/>
  <c r="BS58" i="8" s="1"/>
  <c r="BT48" i="8" l="1"/>
  <c r="BV37" i="8"/>
  <c r="BV54" i="8" s="1"/>
  <c r="BT41" i="8"/>
  <c r="BS50" i="8"/>
  <c r="BS51" i="8" s="1"/>
  <c r="BU43" i="8"/>
  <c r="BV30" i="8"/>
  <c r="BV29" i="8"/>
  <c r="BV38" i="8" s="1"/>
  <c r="BU34" i="8"/>
  <c r="BT45" i="8"/>
  <c r="BT46" i="8" s="1"/>
  <c r="BT58" i="8" s="1"/>
  <c r="BU48" i="8" l="1"/>
  <c r="BW37" i="8"/>
  <c r="BW54" i="8" s="1"/>
  <c r="BW57" i="8" s="1"/>
  <c r="BU41" i="8"/>
  <c r="BV43" i="8"/>
  <c r="BW30" i="8"/>
  <c r="BV34" i="8"/>
  <c r="BW29" i="8"/>
  <c r="BW38" i="8" s="1"/>
  <c r="BT50" i="8"/>
  <c r="BT51" i="8" s="1"/>
  <c r="BU45" i="8"/>
  <c r="BX37" i="8" l="1"/>
  <c r="BV41" i="8"/>
  <c r="BU46" i="8"/>
  <c r="BU58" i="8" s="1"/>
  <c r="BV48" i="8"/>
  <c r="BV45" i="8"/>
  <c r="BV46" i="8" s="1"/>
  <c r="BW43" i="8"/>
  <c r="BW34" i="8"/>
  <c r="BX30" i="8"/>
  <c r="BX29" i="8"/>
  <c r="BX38" i="8" s="1"/>
  <c r="BV58" i="8" l="1"/>
  <c r="BV50" i="8"/>
  <c r="BV51" i="8" s="1"/>
  <c r="BY37" i="8"/>
  <c r="BY54" i="8" s="1"/>
  <c r="BY57" i="8" s="1"/>
  <c r="BW41" i="8"/>
  <c r="BW48" i="8"/>
  <c r="BW46" i="8"/>
  <c r="BW58" i="8" s="1"/>
  <c r="BU50" i="8"/>
  <c r="BU51" i="8" s="1"/>
  <c r="BW45" i="8"/>
  <c r="BX43" i="8"/>
  <c r="BY29" i="8"/>
  <c r="BY38" i="8" s="1"/>
  <c r="BX34" i="8"/>
  <c r="BY30" i="8"/>
  <c r="BX45" i="8" l="1"/>
  <c r="BX46" i="8" s="1"/>
  <c r="BX48" i="8"/>
  <c r="BZ37" i="8"/>
  <c r="BZ54" i="8" s="1"/>
  <c r="BZ57" i="8" s="1"/>
  <c r="BX41" i="8"/>
  <c r="BY43" i="8"/>
  <c r="BY34" i="8"/>
  <c r="BZ29" i="8"/>
  <c r="BZ38" i="8" s="1"/>
  <c r="BZ30" i="8"/>
  <c r="BW50" i="8"/>
  <c r="BW51" i="8" s="1"/>
  <c r="BX58" i="8" l="1"/>
  <c r="BX54" i="8"/>
  <c r="BX57" i="8" s="1"/>
  <c r="BX50" i="8"/>
  <c r="BX51" i="8" s="1"/>
  <c r="BY48" i="8"/>
  <c r="CA37" i="8"/>
  <c r="BY41" i="8"/>
  <c r="BY45" i="8"/>
  <c r="BY46" i="8" s="1"/>
  <c r="BZ43" i="8"/>
  <c r="BZ34" i="8"/>
  <c r="CA29" i="8"/>
  <c r="CA38" i="8" s="1"/>
  <c r="CA30" i="8"/>
  <c r="BY58" i="8" l="1"/>
  <c r="BY50" i="8"/>
  <c r="BY51" i="8" s="1"/>
  <c r="BZ48" i="8"/>
  <c r="CB37" i="8"/>
  <c r="BZ41" i="8"/>
  <c r="CA43" i="8"/>
  <c r="CB30" i="8"/>
  <c r="CB29" i="8"/>
  <c r="CB38" i="8" s="1"/>
  <c r="CA34" i="8"/>
  <c r="BZ45" i="8"/>
  <c r="BZ46" i="8" s="1"/>
  <c r="BZ58" i="8" l="1"/>
  <c r="BZ50" i="8"/>
  <c r="BZ51" i="8" s="1"/>
  <c r="CA48" i="8"/>
  <c r="CC37" i="8"/>
  <c r="CA41" i="8"/>
  <c r="CB43" i="8"/>
  <c r="CB34" i="8"/>
  <c r="CC30" i="8"/>
  <c r="CC29" i="8"/>
  <c r="CC38" i="8" s="1"/>
  <c r="CA45" i="8"/>
  <c r="CA46" i="8" s="1"/>
  <c r="CA58" i="8" l="1"/>
  <c r="CA54" i="8"/>
  <c r="CA50" i="8"/>
  <c r="CA51" i="8" s="1"/>
  <c r="CB48" i="8"/>
  <c r="CD37" i="8"/>
  <c r="CD54" i="8" s="1"/>
  <c r="CD57" i="8" s="1"/>
  <c r="CB41" i="8"/>
  <c r="CB45" i="8"/>
  <c r="CB46" i="8" s="1"/>
  <c r="CC43" i="8"/>
  <c r="CC34" i="8"/>
  <c r="CD30" i="8"/>
  <c r="CD29" i="8"/>
  <c r="CD38" i="8" s="1"/>
  <c r="CB58" i="8" l="1"/>
  <c r="CB54" i="8"/>
  <c r="CB57" i="8" s="1"/>
  <c r="CE37" i="8"/>
  <c r="CE54" i="8" s="1"/>
  <c r="CE57" i="8" s="1"/>
  <c r="CC41" i="8"/>
  <c r="CC48" i="8"/>
  <c r="CC45" i="8"/>
  <c r="CC46" i="8" s="1"/>
  <c r="CD43" i="8"/>
  <c r="CD34" i="8"/>
  <c r="CE29" i="8"/>
  <c r="CE38" i="8" s="1"/>
  <c r="CE30" i="8"/>
  <c r="CB50" i="8"/>
  <c r="CB51" i="8" s="1"/>
  <c r="CC58" i="8" l="1"/>
  <c r="CC54" i="8"/>
  <c r="CC50" i="8"/>
  <c r="CC51" i="8" s="1"/>
  <c r="CF37" i="8"/>
  <c r="CD41" i="8"/>
  <c r="CD48" i="8"/>
  <c r="CE43" i="8"/>
  <c r="CE34" i="8"/>
  <c r="CF30" i="8"/>
  <c r="CF29" i="8"/>
  <c r="CF38" i="8" s="1"/>
  <c r="CD45" i="8"/>
  <c r="CD46" i="8" s="1"/>
  <c r="CD58" i="8" l="1"/>
  <c r="CD50" i="8"/>
  <c r="CD51" i="8" s="1"/>
  <c r="CG37" i="8"/>
  <c r="CG54" i="8" s="1"/>
  <c r="CG57" i="8" s="1"/>
  <c r="CE41" i="8"/>
  <c r="CE48" i="8"/>
  <c r="CE45" i="8"/>
  <c r="CE46" i="8" s="1"/>
  <c r="CF43" i="8"/>
  <c r="CG29" i="8"/>
  <c r="CG38" i="8" s="1"/>
  <c r="CF34" i="8"/>
  <c r="CG30" i="8"/>
  <c r="CE58" i="8" l="1"/>
  <c r="CE50" i="8"/>
  <c r="CE51" i="8" s="1"/>
  <c r="CF48" i="8"/>
  <c r="CF46" i="8"/>
  <c r="CH37" i="8"/>
  <c r="CH54" i="8" s="1"/>
  <c r="CH57" i="8" s="1"/>
  <c r="CF41" i="8"/>
  <c r="CG43" i="8"/>
  <c r="CG34" i="8"/>
  <c r="CH29" i="8"/>
  <c r="CH38" i="8" s="1"/>
  <c r="CH30" i="8"/>
  <c r="CF45" i="8"/>
  <c r="CI37" i="8" l="1"/>
  <c r="CG41" i="8"/>
  <c r="CF58" i="8"/>
  <c r="CF54" i="8"/>
  <c r="CF57" i="8" s="1"/>
  <c r="CG48" i="8"/>
  <c r="CH43" i="8"/>
  <c r="CI30" i="8"/>
  <c r="CH34" i="8"/>
  <c r="CI29" i="8"/>
  <c r="CI38" i="8" s="1"/>
  <c r="CF50" i="8"/>
  <c r="CF51" i="8" s="1"/>
  <c r="CG45" i="8"/>
  <c r="CG50" i="8" l="1"/>
  <c r="CG51" i="8" s="1"/>
  <c r="CJ37" i="8"/>
  <c r="CH41" i="8"/>
  <c r="CH48" i="8"/>
  <c r="CH46" i="8"/>
  <c r="CH58" i="8" s="1"/>
  <c r="CG46" i="8"/>
  <c r="CG58" i="8" s="1"/>
  <c r="CI43" i="8"/>
  <c r="CJ30" i="8"/>
  <c r="CJ29" i="8"/>
  <c r="CJ38" i="8" s="1"/>
  <c r="CI34" i="8"/>
  <c r="CH45" i="8"/>
  <c r="CH50" i="8"/>
  <c r="CH51" i="8" s="1"/>
  <c r="CI48" i="8" l="1"/>
  <c r="CK37" i="8"/>
  <c r="CK54" i="8" s="1"/>
  <c r="CI41" i="8"/>
  <c r="CJ43" i="8"/>
  <c r="CK29" i="8"/>
  <c r="CK38" i="8" s="1"/>
  <c r="CJ34" i="8"/>
  <c r="CK30" i="8"/>
  <c r="CI45" i="8"/>
  <c r="CI46" i="8" s="1"/>
  <c r="CI58" i="8" l="1"/>
  <c r="CI54" i="8"/>
  <c r="CL37" i="8"/>
  <c r="CJ41" i="8"/>
  <c r="CJ48" i="8"/>
  <c r="CI50" i="8"/>
  <c r="CI51" i="8" s="1"/>
  <c r="CK43" i="8"/>
  <c r="CK34" i="8"/>
  <c r="CL30" i="8"/>
  <c r="CL29" i="8"/>
  <c r="CL38" i="8" s="1"/>
  <c r="CJ45" i="8"/>
  <c r="CJ46" i="8" s="1"/>
  <c r="CJ58" i="8" l="1"/>
  <c r="CJ54" i="8"/>
  <c r="CJ57" i="8" s="1"/>
  <c r="CK48" i="8"/>
  <c r="CM37" i="8"/>
  <c r="CK41" i="8"/>
  <c r="CL43" i="8"/>
  <c r="CM30" i="8"/>
  <c r="CL34" i="8"/>
  <c r="CM29" i="8"/>
  <c r="CM38" i="8" s="1"/>
  <c r="CJ50" i="8"/>
  <c r="CJ51" i="8" s="1"/>
  <c r="CK45" i="8"/>
  <c r="CK50" i="8" l="1"/>
  <c r="CK51" i="8" s="1"/>
  <c r="CN37" i="8"/>
  <c r="CL41" i="8"/>
  <c r="CL48" i="8"/>
  <c r="CL46" i="8"/>
  <c r="CK46" i="8"/>
  <c r="CK58" i="8" s="1"/>
  <c r="CM43" i="8"/>
  <c r="CN30" i="8"/>
  <c r="CN29" i="8"/>
  <c r="CN38" i="8" s="1"/>
  <c r="CM34" i="8"/>
  <c r="CL45" i="8"/>
  <c r="CL50" i="8"/>
  <c r="CL51" i="8" s="1"/>
  <c r="CO37" i="8" l="1"/>
  <c r="CM41" i="8"/>
  <c r="CL58" i="8"/>
  <c r="CL54" i="8"/>
  <c r="CL57" i="8" s="1"/>
  <c r="CM48" i="8"/>
  <c r="CN43" i="8"/>
  <c r="CO29" i="8"/>
  <c r="CO38" i="8" s="1"/>
  <c r="CN34" i="8"/>
  <c r="CO30" i="8"/>
  <c r="CM45" i="8"/>
  <c r="CM46" i="8" s="1"/>
  <c r="CM58" i="8" l="1"/>
  <c r="CM54" i="8"/>
  <c r="CM50" i="8"/>
  <c r="CM51" i="8" s="1"/>
  <c r="CN48" i="8"/>
  <c r="CP37" i="8"/>
  <c r="CN41" i="8"/>
  <c r="CN45" i="8"/>
  <c r="CN46" i="8" s="1"/>
  <c r="CO43" i="8"/>
  <c r="CO34" i="8"/>
  <c r="CP29" i="8"/>
  <c r="CP38" i="8" s="1"/>
  <c r="CP30" i="8"/>
  <c r="CO41" i="8" s="1"/>
  <c r="CN58" i="8" l="1"/>
  <c r="CN54" i="8"/>
  <c r="CN57" i="8" s="1"/>
  <c r="CO48" i="8"/>
  <c r="CN50" i="8"/>
  <c r="CN51" i="8" s="1"/>
  <c r="CP34" i="8"/>
  <c r="CP43" i="8"/>
  <c r="CO45" i="8"/>
  <c r="CO50" i="8" l="1"/>
  <c r="CO51" i="8" s="1"/>
  <c r="CP48" i="8"/>
  <c r="CO46" i="8"/>
  <c r="CP45" i="8"/>
  <c r="CP46" i="8" s="1"/>
  <c r="CP58" i="8" l="1"/>
  <c r="CP54" i="8"/>
  <c r="CP50" i="8"/>
  <c r="CP51" i="8" s="1"/>
  <c r="CO58" i="8"/>
  <c r="CO54" i="8"/>
  <c r="CO57" i="8" s="1"/>
</calcChain>
</file>

<file path=xl/sharedStrings.xml><?xml version="1.0" encoding="utf-8"?>
<sst xmlns="http://schemas.openxmlformats.org/spreadsheetml/2006/main" count="416" uniqueCount="245">
  <si>
    <t>Item Name</t>
  </si>
  <si>
    <t>Purchase Price per unit</t>
  </si>
  <si>
    <t>Target(Number of units to be sold)</t>
  </si>
  <si>
    <t>Demand to supply Ratio</t>
  </si>
  <si>
    <t>Colgate Total</t>
  </si>
  <si>
    <t>MRP</t>
  </si>
  <si>
    <t>Inputs</t>
  </si>
  <si>
    <t>Target per day</t>
  </si>
  <si>
    <t>Day of calculation</t>
  </si>
  <si>
    <t>Remaining target from earlier days</t>
  </si>
  <si>
    <t>Actual Sale per day</t>
  </si>
  <si>
    <t>Enter</t>
  </si>
  <si>
    <t>Calc</t>
  </si>
  <si>
    <t>Available Profit margin to retailer</t>
  </si>
  <si>
    <t>maximum sale price(considering max profit margin)</t>
  </si>
  <si>
    <t>minimum sale price ( considering minium profit margin)</t>
  </si>
  <si>
    <t>Calculated results</t>
  </si>
  <si>
    <t>Target Cosumption period(days)</t>
  </si>
  <si>
    <t>Consolidate</t>
  </si>
  <si>
    <t>Projected Minimum Sale amount target per day</t>
  </si>
  <si>
    <t>Projected Maximum sale Amount Target per day</t>
  </si>
  <si>
    <t>Targetted minimum sale price</t>
  </si>
  <si>
    <t>Targetted maximum sale price</t>
  </si>
  <si>
    <t>Actual Total Maximum sale amount per day</t>
  </si>
  <si>
    <t>Actual total Minimum sale amount per day</t>
  </si>
  <si>
    <t>Actual purchase amount per day</t>
  </si>
  <si>
    <t>Day wise minimum profit %</t>
  </si>
  <si>
    <t>Day wise maximum profit %</t>
  </si>
  <si>
    <t>Minimum profit margin(10%)</t>
  </si>
  <si>
    <t>Maximum profit margin(15%)</t>
  </si>
  <si>
    <t>Targeted minimum sale price</t>
  </si>
  <si>
    <t>Targeted maximum sale price</t>
  </si>
  <si>
    <t>Target Consumption period(days)</t>
  </si>
  <si>
    <t>Inflation (%)</t>
  </si>
  <si>
    <t>minimum sale price ( considering minimum profit margin) (3% Discount)</t>
  </si>
  <si>
    <t>maximum sale price(considering max profit margin)(3% Discount)</t>
  </si>
  <si>
    <t>Operating Cost (%)</t>
  </si>
  <si>
    <t>Price factor on increase demand</t>
  </si>
  <si>
    <t>increase</t>
  </si>
  <si>
    <t>Minimum in case of descrease</t>
  </si>
  <si>
    <t>Maximum in case of descease</t>
  </si>
  <si>
    <t>Minimum profit margin</t>
  </si>
  <si>
    <t>Maximum profit margin</t>
  </si>
  <si>
    <t>Minimum in case of increase</t>
  </si>
  <si>
    <t>Maximum in case of increase</t>
  </si>
  <si>
    <t>Expected Net Sales</t>
  </si>
  <si>
    <t>Gross profit(amount)=Net Sales - Cost of Goods Sold</t>
  </si>
  <si>
    <t>Gross profit(percentage)= (Gross profit/Net sales)*100</t>
  </si>
  <si>
    <t>Ovehead expenses</t>
  </si>
  <si>
    <t>Net profit(amount)= gross profit-overehad expenses</t>
  </si>
  <si>
    <t>Net profit(percentage)= (Net profit/Net sales)*100</t>
  </si>
  <si>
    <t>Markup (percentage)= (Gross profit/amount of goods sold)*100</t>
  </si>
  <si>
    <t>Breakeven dollar value=Overhead expenses/(1-Cost of goods sold/total sales amount)</t>
  </si>
  <si>
    <t>Breakeven number of units = Overhead expenses/(unit saling price- unit cost of purchase)</t>
  </si>
  <si>
    <t>Purchase Price per unit(COST OF GOODS)</t>
  </si>
  <si>
    <t>Available margin if sold on  MRP(%)=retail price-cost/retail price</t>
  </si>
  <si>
    <t xml:space="preserve">Consider ABC has purchased tyres at $31,200 and sold it at $52,000 then </t>
  </si>
  <si>
    <t>Gross profit=52000-31200=20800</t>
  </si>
  <si>
    <t>Gross margin=(20800/52000)*100=40%</t>
  </si>
  <si>
    <t>If overhead expesnes =15600</t>
  </si>
  <si>
    <t>Net profit=20800-15600=5200</t>
  </si>
  <si>
    <t>Net margin=(5200/52000)*100=10%</t>
  </si>
  <si>
    <t>Markup=(20800/31200)*100=66.67%</t>
  </si>
  <si>
    <t>Breakevn amount=15600/(1-(31200/52000))=39000</t>
  </si>
  <si>
    <t>Breakevn units=15600/(52-31.20)=750</t>
  </si>
  <si>
    <t>Purchase prie per unit=31.20</t>
  </si>
  <si>
    <t>Sale price=52.00</t>
  </si>
  <si>
    <t>Minimum units to be sold=750</t>
  </si>
  <si>
    <t>For discout of 5%</t>
  </si>
  <si>
    <t>Gross margin</t>
  </si>
  <si>
    <t>(sale-purchase/sale price)*100=gorss margin</t>
  </si>
  <si>
    <t>Month2</t>
  </si>
  <si>
    <t>Month1</t>
  </si>
  <si>
    <t>Month3</t>
  </si>
  <si>
    <t>Month4</t>
  </si>
  <si>
    <t>Month5</t>
  </si>
  <si>
    <t>Month6</t>
  </si>
  <si>
    <t>Month7</t>
  </si>
  <si>
    <t>Month8</t>
  </si>
  <si>
    <t>Month9</t>
  </si>
  <si>
    <t>Month10</t>
  </si>
  <si>
    <t>Month11</t>
  </si>
  <si>
    <t>Month12</t>
  </si>
  <si>
    <t>Headers</t>
  </si>
  <si>
    <t>Purchase price per unit</t>
  </si>
  <si>
    <t>Sale price per unit</t>
  </si>
  <si>
    <t>Total number of customers</t>
  </si>
  <si>
    <t>Number of new customers</t>
  </si>
  <si>
    <t>Average revenue per subsriber(ARPS)</t>
  </si>
  <si>
    <t>Net new customers</t>
  </si>
  <si>
    <t>Average revenue per new subsriber(ARPS-New)</t>
  </si>
  <si>
    <t>Chruned MRR(check formula later)</t>
  </si>
  <si>
    <t>% Customer churn</t>
  </si>
  <si>
    <t>Not started month</t>
  </si>
  <si>
    <t>Starting MRR</t>
  </si>
  <si>
    <t>Ending MRR</t>
  </si>
  <si>
    <t>ARR(Annualized run rate)</t>
  </si>
  <si>
    <t>Net New MRR</t>
  </si>
  <si>
    <t>% MRR Churn</t>
  </si>
  <si>
    <t>%Net MRR Churn</t>
  </si>
  <si>
    <t>LTV(Subscriber Lifetime Value)</t>
  </si>
  <si>
    <t>Revenue</t>
  </si>
  <si>
    <t>Cost of goods sold</t>
  </si>
  <si>
    <t>Gross margin %</t>
  </si>
  <si>
    <t>Operating profit/loss</t>
  </si>
  <si>
    <t>Unit Economics(New Customer)</t>
  </si>
  <si>
    <t>CAC</t>
  </si>
  <si>
    <t>Adjusted Sales and Marketing expenses</t>
  </si>
  <si>
    <t>LTV/CAC Ratio</t>
  </si>
  <si>
    <t>Formula</t>
  </si>
  <si>
    <t>NA</t>
  </si>
  <si>
    <t>Numbers of churned customers(negative)</t>
  </si>
  <si>
    <t>Total # customers of last month+ Net new customers of current month</t>
  </si>
  <si>
    <t># New customers + #churned customers</t>
  </si>
  <si>
    <t>Negative(#churned customers current month/total number of customers last month)</t>
  </si>
  <si>
    <t>Ending MRR of last month</t>
  </si>
  <si>
    <t>Ending MRR*12</t>
  </si>
  <si>
    <t># new customer* Sale price per unit</t>
  </si>
  <si>
    <t>Total customers*purchase price</t>
  </si>
  <si>
    <t>Revenue-COGS</t>
  </si>
  <si>
    <t>gorss margin/revenue</t>
  </si>
  <si>
    <t>ARPS new cust*Gross margin%/%MRR churn</t>
  </si>
  <si>
    <t>Ending MRR of last month + Net New MRR</t>
  </si>
  <si>
    <t>Bookings</t>
  </si>
  <si>
    <t>average period(in months) which customer has chosen for subscriptions</t>
  </si>
  <si>
    <t>Average booking period(full advanced payment)</t>
  </si>
  <si>
    <t>Sales/Mktg Exp/# New Customers*1000</t>
  </si>
  <si>
    <t>Months to recover CAC</t>
  </si>
  <si>
    <t xml:space="preserve"> </t>
  </si>
  <si>
    <t>CAC/(ARPS(new)*Gross margin%)</t>
  </si>
  <si>
    <t>New MRR+ Churned MRR</t>
  </si>
  <si>
    <t>LTV/CAC</t>
  </si>
  <si>
    <t>Operating profit/loss %</t>
  </si>
  <si>
    <t>revenue*gross margin% - total expenses</t>
  </si>
  <si>
    <t>operating profit/loass/COGS</t>
  </si>
  <si>
    <t>Subscriber Lifetime period</t>
  </si>
  <si>
    <t>1/%customer churn</t>
  </si>
  <si>
    <t>Churned MRR / Last month's Ending MRR</t>
  </si>
  <si>
    <t>Total operational expenses</t>
  </si>
  <si>
    <t>negative (%MRR churn *ending MRR of last month)????-discarded
Churned customers*Sale price per unit</t>
  </si>
  <si>
    <t>New MRR(Check formula later)- It will change</t>
  </si>
  <si>
    <t>Value of closed contracts during month=ARPS(New)/1000*New Cust*Months Paid upfront(full adv payment)</t>
  </si>
  <si>
    <t>New MRR/# New Customers*1000</t>
  </si>
  <si>
    <t>Ending MRR/# Total customers*1000</t>
  </si>
  <si>
    <t># new customer* Latest Sale price per unit</t>
  </si>
  <si>
    <t>New MRR(Check formula later)- It is correct</t>
  </si>
  <si>
    <t>Chruned MRR-This formula will change as the price changes</t>
  </si>
  <si>
    <t>negative (%MRR churn *ending MRR of last month)????-discarded
Churned customers*Sale price per unit applicable for each churn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</si>
  <si>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</si>
  <si>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</si>
  <si>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</si>
  <si>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</si>
  <si>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</si>
  <si>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</si>
  <si>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</si>
  <si>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</si>
  <si>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</si>
  <si>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</si>
  <si>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</si>
  <si>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</si>
  <si>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</si>
  <si>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</si>
  <si>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</si>
  <si>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</si>
  <si>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</si>
  <si>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</si>
  <si>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</si>
  <si>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</si>
  <si>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</si>
  <si>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</si>
  <si>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</si>
  <si>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</si>
  <si>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</si>
  <si>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</si>
  <si>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</si>
  <si>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</si>
  <si>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</si>
  <si>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</si>
  <si>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</si>
  <si>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</si>
  <si>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</si>
  <si>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</si>
  <si>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</si>
  <si>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</si>
  <si>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</si>
  <si>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</si>
  <si>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</si>
  <si>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</si>
  <si>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</si>
  <si>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</si>
  <si>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Not started Day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</si>
  <si>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</si>
  <si>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</si>
  <si>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</si>
  <si>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</si>
  <si>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</si>
  <si>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</si>
  <si>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</si>
  <si>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</si>
  <si>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</si>
  <si>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</si>
  <si>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</si>
  <si>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</si>
  <si>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</si>
  <si>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</si>
  <si>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</si>
  <si>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</si>
  <si>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</si>
  <si>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</si>
  <si>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</si>
  <si>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</si>
  <si>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</si>
  <si>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</si>
  <si>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</si>
  <si>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</si>
  <si>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</si>
  <si>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</si>
  <si>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</si>
  <si>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</si>
  <si>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</si>
  <si>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</si>
  <si>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</si>
  <si>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</si>
  <si>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</si>
  <si>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</si>
  <si>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</si>
  <si>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</si>
  <si>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</si>
  <si>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</si>
  <si>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</si>
  <si>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</si>
  <si>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</si>
  <si>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</si>
  <si>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</si>
  <si>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</si>
  <si>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</si>
  <si>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</si>
  <si>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</si>
  <si>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</si>
  <si>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Customers associated with price1</t>
  </si>
  <si>
    <t>price1</t>
  </si>
  <si>
    <t>Customers associated with price2</t>
  </si>
  <si>
    <t>price2</t>
  </si>
  <si>
    <t>Customers associated with price3</t>
  </si>
  <si>
    <t>price3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</si>
</sst>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2" applyNumberFormat="0" applyFill="0" applyAlignment="0" applyProtection="0"/>
  </cellStyleXfs>
  <cellXfs count="41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 wrapText="1"/>
    </xf>
    <xf numFmtId="0" fontId="0" fillId="0" borderId="1" xfId="0" applyBorder="1" applyAlignment="1">
      <alignment vertical="top" wrapText="1"/>
    </xf>
    <xf numFmtId="2" fontId="0" fillId="0" borderId="1" xfId="0" applyNumberForma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9" fontId="0" fillId="0" borderId="0" xfId="0" applyNumberFormat="1" applyBorder="1" applyAlignment="1">
      <alignment horizontal="left" vertical="top" wrapText="1"/>
    </xf>
    <xf numFmtId="0" fontId="1" fillId="0" borderId="0" xfId="0" applyFont="1"/>
    <xf numFmtId="9" fontId="0" fillId="0" borderId="0" xfId="0" applyNumberFormat="1"/>
    <xf numFmtId="0" fontId="0" fillId="4" borderId="0" xfId="0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10" fontId="0" fillId="0" borderId="1" xfId="0" applyNumberForma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10" fontId="0" fillId="0" borderId="1" xfId="0" applyNumberFormat="1" applyBorder="1" applyAlignment="1">
      <alignment horizontal="left" vertical="top"/>
    </xf>
    <xf numFmtId="0" fontId="1" fillId="5" borderId="1" xfId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0" fontId="0" fillId="7" borderId="1" xfId="0" applyNumberFormat="1" applyFill="1" applyBorder="1" applyAlignment="1">
      <alignment horizontal="left" vertical="top" wrapText="1"/>
    </xf>
    <xf numFmtId="10" fontId="0" fillId="7" borderId="1" xfId="0" applyNumberFormat="1" applyFill="1" applyBorder="1" applyAlignment="1">
      <alignment horizontal="left" vertical="top"/>
    </xf>
    <xf numFmtId="0" fontId="0" fillId="8" borderId="1" xfId="0" applyFill="1" applyBorder="1" applyAlignment="1">
      <alignment horizontal="left" vertical="top" wrapText="1"/>
    </xf>
    <xf numFmtId="0" fontId="0" fillId="8" borderId="0" xfId="0" applyFill="1" applyAlignment="1">
      <alignment horizontal="left" vertical="top" wrapText="1"/>
    </xf>
    <xf numFmtId="10" fontId="0" fillId="8" borderId="1" xfId="0" applyNumberFormat="1" applyFill="1" applyBorder="1" applyAlignment="1">
      <alignment horizontal="left" vertical="top" wrapText="1"/>
    </xf>
    <xf numFmtId="10" fontId="0" fillId="8" borderId="1" xfId="0" applyNumberFormat="1" applyFill="1" applyBorder="1" applyAlignment="1">
      <alignment horizontal="left" vertical="top"/>
    </xf>
    <xf numFmtId="0" fontId="0" fillId="9" borderId="1" xfId="0" applyFill="1" applyBorder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10" fontId="0" fillId="9" borderId="1" xfId="0" applyNumberFormat="1" applyFill="1" applyBorder="1" applyAlignment="1">
      <alignment horizontal="left" vertical="top" wrapText="1"/>
    </xf>
    <xf numFmtId="10" fontId="0" fillId="9" borderId="1" xfId="0" applyNumberFormat="1" applyFill="1" applyBorder="1" applyAlignment="1">
      <alignment horizontal="left" vertical="top"/>
    </xf>
    <xf numFmtId="2" fontId="0" fillId="8" borderId="1" xfId="0" applyNumberFormat="1" applyFill="1" applyBorder="1" applyAlignment="1">
      <alignment horizontal="left" vertical="top" wrapText="1"/>
    </xf>
    <xf numFmtId="2" fontId="0" fillId="7" borderId="1" xfId="0" applyNumberFormat="1" applyFill="1" applyBorder="1" applyAlignment="1">
      <alignment horizontal="left" vertical="top" wrapText="1"/>
    </xf>
    <xf numFmtId="2" fontId="0" fillId="9" borderId="1" xfId="0" applyNumberForma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27" zoomScale="84" zoomScaleNormal="84" workbookViewId="0">
      <selection activeCell="A2" sqref="A2:C33"/>
    </sheetView>
  </sheetViews>
  <sheetFormatPr defaultColWidth="21.453125" defaultRowHeight="14.5" x14ac:dyDescent="0.35"/>
  <cols>
    <col min="1" max="1" width="10.81640625" style="1" bestFit="1" customWidth="1"/>
    <col min="2" max="2" width="13.81640625" style="1" customWidth="1"/>
    <col min="3" max="3" width="6.26953125" style="1" customWidth="1"/>
    <col min="4" max="4" width="17" style="1" bestFit="1" customWidth="1"/>
    <col min="5" max="5" width="15.1796875" style="1" customWidth="1"/>
    <col min="6" max="6" width="10.54296875" style="1" bestFit="1" customWidth="1"/>
    <col min="7" max="8" width="10.54296875" style="1" customWidth="1"/>
    <col min="9" max="9" width="13.26953125" style="1" customWidth="1"/>
    <col min="10" max="10" width="13" style="1" customWidth="1"/>
    <col min="11" max="11" width="13.7265625" style="1" customWidth="1"/>
    <col min="12" max="12" width="13.54296875" style="1" customWidth="1"/>
    <col min="13" max="13" width="13.7265625" style="1" customWidth="1"/>
    <col min="14" max="14" width="12.1796875" style="1" customWidth="1"/>
    <col min="15" max="15" width="21.453125" style="1"/>
    <col min="16" max="16" width="19" style="1" customWidth="1"/>
    <col min="17" max="19" width="21.453125" style="1"/>
    <col min="20" max="20" width="16.7265625" style="1" customWidth="1"/>
    <col min="21" max="16384" width="21.453125" style="1"/>
  </cols>
  <sheetData>
    <row r="1" spans="1:21" x14ac:dyDescent="0.35">
      <c r="B1" s="38" t="s">
        <v>6</v>
      </c>
      <c r="C1" s="38"/>
      <c r="D1" s="38"/>
      <c r="E1" s="38"/>
      <c r="F1" s="38"/>
      <c r="G1" s="38"/>
      <c r="H1" s="38"/>
      <c r="I1" s="38"/>
      <c r="J1" s="38"/>
      <c r="K1" s="38"/>
      <c r="L1" s="39" t="s">
        <v>16</v>
      </c>
      <c r="M1" s="39"/>
      <c r="N1" s="39"/>
      <c r="O1" s="39"/>
      <c r="P1" s="39"/>
    </row>
    <row r="2" spans="1:21" ht="58" x14ac:dyDescent="0.35">
      <c r="A2" s="1" t="s">
        <v>0</v>
      </c>
      <c r="B2" s="3" t="s">
        <v>1</v>
      </c>
      <c r="C2" s="3" t="s">
        <v>5</v>
      </c>
      <c r="D2" s="3" t="s">
        <v>2</v>
      </c>
      <c r="E2" s="3" t="s">
        <v>32</v>
      </c>
      <c r="F2" s="3" t="s">
        <v>8</v>
      </c>
      <c r="G2" s="3" t="s">
        <v>36</v>
      </c>
      <c r="H2" s="3" t="s">
        <v>33</v>
      </c>
      <c r="I2" s="3" t="s">
        <v>41</v>
      </c>
      <c r="J2" s="3" t="s">
        <v>42</v>
      </c>
      <c r="K2" s="3" t="s">
        <v>10</v>
      </c>
      <c r="L2" s="3" t="s">
        <v>13</v>
      </c>
      <c r="M2" s="3" t="s">
        <v>7</v>
      </c>
      <c r="N2" s="3" t="s">
        <v>9</v>
      </c>
      <c r="O2" s="3" t="s">
        <v>34</v>
      </c>
      <c r="P2" s="3" t="s">
        <v>35</v>
      </c>
      <c r="Q2" s="3" t="s">
        <v>24</v>
      </c>
      <c r="R2" s="3" t="s">
        <v>23</v>
      </c>
      <c r="S2" s="3" t="s">
        <v>25</v>
      </c>
      <c r="T2" s="3" t="s">
        <v>26</v>
      </c>
      <c r="U2" s="3" t="s">
        <v>27</v>
      </c>
    </row>
    <row r="3" spans="1:21" x14ac:dyDescent="0.35">
      <c r="B3" s="3" t="s">
        <v>11</v>
      </c>
      <c r="C3" s="3" t="s">
        <v>11</v>
      </c>
      <c r="D3" s="3" t="s">
        <v>11</v>
      </c>
      <c r="E3" s="3" t="s">
        <v>11</v>
      </c>
      <c r="F3" s="3" t="s">
        <v>11</v>
      </c>
      <c r="G3" s="3" t="s">
        <v>11</v>
      </c>
      <c r="H3" s="3" t="s">
        <v>11</v>
      </c>
      <c r="I3" s="3" t="s">
        <v>11</v>
      </c>
      <c r="J3" s="3" t="s">
        <v>11</v>
      </c>
      <c r="K3" s="3" t="s">
        <v>11</v>
      </c>
      <c r="L3" s="3" t="s">
        <v>12</v>
      </c>
      <c r="M3" s="3" t="s">
        <v>12</v>
      </c>
      <c r="N3" s="3" t="s">
        <v>12</v>
      </c>
      <c r="O3" s="3" t="s">
        <v>12</v>
      </c>
      <c r="P3" s="3" t="s">
        <v>12</v>
      </c>
      <c r="Q3" s="3" t="s">
        <v>12</v>
      </c>
      <c r="R3" s="3" t="s">
        <v>12</v>
      </c>
      <c r="S3" s="3"/>
      <c r="T3" s="3"/>
      <c r="U3" s="3"/>
    </row>
    <row r="4" spans="1:21" ht="29" x14ac:dyDescent="0.35">
      <c r="A4" s="1" t="s">
        <v>4</v>
      </c>
      <c r="B4" s="3">
        <v>50</v>
      </c>
      <c r="C4" s="3">
        <v>72</v>
      </c>
      <c r="D4" s="3">
        <v>50000</v>
      </c>
      <c r="E4" s="3">
        <v>30</v>
      </c>
      <c r="F4" s="3">
        <v>1</v>
      </c>
      <c r="G4" s="3">
        <v>5</v>
      </c>
      <c r="H4" s="3">
        <v>2</v>
      </c>
      <c r="I4" s="4">
        <v>15</v>
      </c>
      <c r="J4" s="4">
        <v>20</v>
      </c>
      <c r="K4" s="3">
        <f>1667 - 15*$F4</f>
        <v>1652</v>
      </c>
      <c r="L4" s="3">
        <f>($C4-$B4)/$B4</f>
        <v>0.44</v>
      </c>
      <c r="M4" s="3">
        <f>ROUNDUP($D4/$E4,0)</f>
        <v>1667</v>
      </c>
      <c r="N4" s="3">
        <f>$K4-$M4</f>
        <v>-15</v>
      </c>
      <c r="O4" s="3">
        <f>ROUNDUP($B4+($B4*($G4+$H4+$I4)%), 0)</f>
        <v>61</v>
      </c>
      <c r="P4" s="3">
        <f>ROUNDUP($B4+($B4*($G4+$H4+$J4)%), 0)</f>
        <v>64</v>
      </c>
      <c r="Q4" s="3">
        <f t="shared" ref="Q4:Q33" si="0">$K4*$O4</f>
        <v>100772</v>
      </c>
      <c r="R4" s="3">
        <f t="shared" ref="R4:R33" si="1">$K4*$P4</f>
        <v>105728</v>
      </c>
      <c r="S4" s="3">
        <f>$K4*$B4+ROUNDUP($K4*$B4*($G4+$H4)%,0)</f>
        <v>88382</v>
      </c>
      <c r="T4" s="3">
        <f>($Q4-$S4)/$S4*100</f>
        <v>14.018691588785046</v>
      </c>
      <c r="U4" s="3">
        <f>($R4-$S4)/$S4*100</f>
        <v>19.626168224299064</v>
      </c>
    </row>
    <row r="5" spans="1:21" x14ac:dyDescent="0.35">
      <c r="B5" s="3">
        <v>50</v>
      </c>
      <c r="C5" s="3">
        <v>72</v>
      </c>
      <c r="D5" s="3">
        <v>50000</v>
      </c>
      <c r="E5" s="3">
        <v>30</v>
      </c>
      <c r="F5" s="3">
        <v>2</v>
      </c>
      <c r="G5" s="3">
        <v>5</v>
      </c>
      <c r="H5" s="3">
        <v>2</v>
      </c>
      <c r="I5" s="4">
        <f>IF(C$38="decrease",IF($I4-($K5-$M5)%&lt;C$42,C$42,$I4-($K5-$M5)%),IF($I4+($K5-$M5)%&gt;E$42,E$42,$I4+($K5-$M5)%))</f>
        <v>15.3</v>
      </c>
      <c r="J5" s="4">
        <f>IF(C$38="decrease",IF($J4-($K5-$M5)%&lt;C$43,C$43,$J4-($K5-$M5)%),IF($J4+($K5-$M5)%&gt;E$43,E$43,$J4+($K5-$M5)%))</f>
        <v>20.3</v>
      </c>
      <c r="K5" s="3">
        <f t="shared" ref="K5:K33" si="2">1667 + 15*$F5</f>
        <v>1697</v>
      </c>
      <c r="L5" s="3">
        <f>($C5-$B5)/$B5</f>
        <v>0.44</v>
      </c>
      <c r="M5" s="3">
        <f>ROUNDUP($D5/$E5,0)</f>
        <v>1667</v>
      </c>
      <c r="N5" s="3">
        <f t="shared" ref="N5:N33" si="3">($K5-$M5)+$N4</f>
        <v>15</v>
      </c>
      <c r="O5" s="3">
        <f t="shared" ref="O5:O33" si="4">ROUNDUP($B5+($B5*($G5+$H5+$I5)%), 0)</f>
        <v>62</v>
      </c>
      <c r="P5" s="3">
        <f t="shared" ref="P5:P33" si="5">ROUNDUP($B5+($B5*($G5+$H5+$J5)%), 0)</f>
        <v>64</v>
      </c>
      <c r="Q5" s="3">
        <f t="shared" si="0"/>
        <v>105214</v>
      </c>
      <c r="R5" s="3">
        <f t="shared" si="1"/>
        <v>108608</v>
      </c>
      <c r="S5" s="3">
        <f t="shared" ref="S5:S33" si="6">$K5*$B5+ROUNDUP($K5*$B5*($G5+$H5)%,0)</f>
        <v>90790</v>
      </c>
      <c r="T5" s="3">
        <f t="shared" ref="T5:T33" si="7">($Q5-$S5)/$S5*100</f>
        <v>15.887212248044937</v>
      </c>
      <c r="U5" s="3">
        <f t="shared" ref="U5:U33" si="8">($R5-$S5)/$S5*100</f>
        <v>19.625509417336712</v>
      </c>
    </row>
    <row r="6" spans="1:21" x14ac:dyDescent="0.35">
      <c r="B6" s="3">
        <v>50</v>
      </c>
      <c r="C6" s="3">
        <v>72</v>
      </c>
      <c r="D6" s="3">
        <v>50000</v>
      </c>
      <c r="E6" s="3">
        <v>30</v>
      </c>
      <c r="F6" s="3">
        <v>3</v>
      </c>
      <c r="G6" s="3">
        <v>5</v>
      </c>
      <c r="H6" s="3">
        <v>2</v>
      </c>
      <c r="I6" s="4">
        <f t="shared" ref="I6:I33" si="9">IF(C$38="decrease",IF($I5-($K6-$M6)%&lt;C$42,C$42,$I5-($K6-$M6)%),IF($I5+($K6-$M6)%&gt;E$42,E$42,$I5+($K6-$M6)%))</f>
        <v>15.75</v>
      </c>
      <c r="J6" s="4">
        <f t="shared" ref="J6:J33" si="10">IF(C$38="decrease",IF($J5-($K6-$M6)%&lt;C$43,C$43,$J5-($K6-$M6)%),IF($J5+($K6-$M6)%&gt;E$43,E$43,$J5+($K6-$M6)%))</f>
        <v>20.75</v>
      </c>
      <c r="K6" s="3">
        <f t="shared" si="2"/>
        <v>1712</v>
      </c>
      <c r="L6" s="3">
        <f>($C6-$B6)/$B6</f>
        <v>0.44</v>
      </c>
      <c r="M6" s="3">
        <f>ROUNDUP($D6/$E6,0)</f>
        <v>1667</v>
      </c>
      <c r="N6" s="3">
        <f t="shared" si="3"/>
        <v>60</v>
      </c>
      <c r="O6" s="3">
        <f t="shared" si="4"/>
        <v>62</v>
      </c>
      <c r="P6" s="3">
        <f t="shared" si="5"/>
        <v>64</v>
      </c>
      <c r="Q6" s="3">
        <f t="shared" si="0"/>
        <v>106144</v>
      </c>
      <c r="R6" s="3">
        <f t="shared" si="1"/>
        <v>109568</v>
      </c>
      <c r="S6" s="3">
        <f t="shared" si="6"/>
        <v>91592</v>
      </c>
      <c r="T6" s="3">
        <f t="shared" si="7"/>
        <v>15.887850467289718</v>
      </c>
      <c r="U6" s="3">
        <f t="shared" si="8"/>
        <v>19.626168224299064</v>
      </c>
    </row>
    <row r="7" spans="1:21" x14ac:dyDescent="0.35">
      <c r="B7" s="3">
        <v>50</v>
      </c>
      <c r="C7" s="3">
        <v>72</v>
      </c>
      <c r="D7" s="3">
        <v>50000</v>
      </c>
      <c r="E7" s="3">
        <v>30</v>
      </c>
      <c r="F7" s="3">
        <v>4</v>
      </c>
      <c r="G7" s="3">
        <v>5</v>
      </c>
      <c r="H7" s="3">
        <v>2</v>
      </c>
      <c r="I7" s="4">
        <f t="shared" si="9"/>
        <v>16.350000000000001</v>
      </c>
      <c r="J7" s="4">
        <f t="shared" si="10"/>
        <v>21.35</v>
      </c>
      <c r="K7" s="3">
        <f t="shared" si="2"/>
        <v>1727</v>
      </c>
      <c r="L7" s="3">
        <f>($C7-$B7)/$B7</f>
        <v>0.44</v>
      </c>
      <c r="M7" s="3">
        <f>ROUNDUP($D7/$E7,0)</f>
        <v>1667</v>
      </c>
      <c r="N7" s="3">
        <f t="shared" si="3"/>
        <v>120</v>
      </c>
      <c r="O7" s="3">
        <f t="shared" si="4"/>
        <v>62</v>
      </c>
      <c r="P7" s="3">
        <f t="shared" si="5"/>
        <v>65</v>
      </c>
      <c r="Q7" s="3">
        <f t="shared" si="0"/>
        <v>107074</v>
      </c>
      <c r="R7" s="3">
        <f t="shared" si="1"/>
        <v>112255</v>
      </c>
      <c r="S7" s="3">
        <f t="shared" si="6"/>
        <v>92395</v>
      </c>
      <c r="T7" s="3">
        <f t="shared" si="7"/>
        <v>15.88722333459603</v>
      </c>
      <c r="U7" s="3">
        <f t="shared" si="8"/>
        <v>21.494669624979707</v>
      </c>
    </row>
    <row r="8" spans="1:21" x14ac:dyDescent="0.35">
      <c r="B8" s="3">
        <v>50</v>
      </c>
      <c r="C8" s="3">
        <v>72</v>
      </c>
      <c r="D8" s="3">
        <v>50000</v>
      </c>
      <c r="E8" s="3">
        <v>30</v>
      </c>
      <c r="F8" s="3">
        <v>5</v>
      </c>
      <c r="G8" s="3">
        <v>5</v>
      </c>
      <c r="H8" s="3">
        <v>2</v>
      </c>
      <c r="I8" s="4">
        <f t="shared" si="9"/>
        <v>17.100000000000001</v>
      </c>
      <c r="J8" s="4">
        <f t="shared" si="10"/>
        <v>22.1</v>
      </c>
      <c r="K8" s="3">
        <f t="shared" si="2"/>
        <v>1742</v>
      </c>
      <c r="L8" s="3">
        <f t="shared" ref="L8:L33" si="11">($C8-$B8)/$B8</f>
        <v>0.44</v>
      </c>
      <c r="M8" s="3">
        <f t="shared" ref="M8:M33" si="12">ROUNDUP($D8/$E8,0)</f>
        <v>1667</v>
      </c>
      <c r="N8" s="3">
        <f t="shared" si="3"/>
        <v>195</v>
      </c>
      <c r="O8" s="3">
        <f t="shared" si="4"/>
        <v>63</v>
      </c>
      <c r="P8" s="3">
        <f t="shared" si="5"/>
        <v>65</v>
      </c>
      <c r="Q8" s="3">
        <f t="shared" si="0"/>
        <v>109746</v>
      </c>
      <c r="R8" s="3">
        <f t="shared" si="1"/>
        <v>113230</v>
      </c>
      <c r="S8" s="3">
        <f t="shared" si="6"/>
        <v>93197</v>
      </c>
      <c r="T8" s="3">
        <f t="shared" si="7"/>
        <v>17.75700934579439</v>
      </c>
      <c r="U8" s="3">
        <f t="shared" si="8"/>
        <v>21.495327102803738</v>
      </c>
    </row>
    <row r="9" spans="1:21" x14ac:dyDescent="0.35">
      <c r="B9" s="3">
        <v>50</v>
      </c>
      <c r="C9" s="3">
        <v>72</v>
      </c>
      <c r="D9" s="3">
        <v>50000</v>
      </c>
      <c r="E9" s="3">
        <v>30</v>
      </c>
      <c r="F9" s="3">
        <v>6</v>
      </c>
      <c r="G9" s="3">
        <v>5</v>
      </c>
      <c r="H9" s="3">
        <v>2</v>
      </c>
      <c r="I9" s="4">
        <f t="shared" si="9"/>
        <v>18</v>
      </c>
      <c r="J9" s="4">
        <f t="shared" si="10"/>
        <v>23</v>
      </c>
      <c r="K9" s="3">
        <f t="shared" si="2"/>
        <v>1757</v>
      </c>
      <c r="L9" s="3">
        <f t="shared" si="11"/>
        <v>0.44</v>
      </c>
      <c r="M9" s="3">
        <f t="shared" si="12"/>
        <v>1667</v>
      </c>
      <c r="N9" s="3">
        <f t="shared" si="3"/>
        <v>285</v>
      </c>
      <c r="O9" s="3">
        <f t="shared" si="4"/>
        <v>63</v>
      </c>
      <c r="P9" s="3">
        <f t="shared" si="5"/>
        <v>65</v>
      </c>
      <c r="Q9" s="3">
        <f t="shared" si="0"/>
        <v>110691</v>
      </c>
      <c r="R9" s="3">
        <f t="shared" si="1"/>
        <v>114205</v>
      </c>
      <c r="S9" s="3">
        <f t="shared" si="6"/>
        <v>94000</v>
      </c>
      <c r="T9" s="3">
        <f t="shared" si="7"/>
        <v>17.756382978723405</v>
      </c>
      <c r="U9" s="3">
        <f t="shared" si="8"/>
        <v>21.49468085106383</v>
      </c>
    </row>
    <row r="10" spans="1:21" x14ac:dyDescent="0.35">
      <c r="B10" s="3">
        <v>50</v>
      </c>
      <c r="C10" s="3">
        <v>72</v>
      </c>
      <c r="D10" s="3">
        <v>50000</v>
      </c>
      <c r="E10" s="3">
        <v>30</v>
      </c>
      <c r="F10" s="3">
        <v>7</v>
      </c>
      <c r="G10" s="3">
        <v>5</v>
      </c>
      <c r="H10" s="3">
        <v>2</v>
      </c>
      <c r="I10" s="4">
        <f t="shared" si="9"/>
        <v>19.05</v>
      </c>
      <c r="J10" s="4">
        <f t="shared" si="10"/>
        <v>24.05</v>
      </c>
      <c r="K10" s="3">
        <f t="shared" si="2"/>
        <v>1772</v>
      </c>
      <c r="L10" s="3">
        <f t="shared" si="11"/>
        <v>0.44</v>
      </c>
      <c r="M10" s="3">
        <f t="shared" si="12"/>
        <v>1667</v>
      </c>
      <c r="N10" s="3">
        <f t="shared" si="3"/>
        <v>390</v>
      </c>
      <c r="O10" s="3">
        <f t="shared" si="4"/>
        <v>64</v>
      </c>
      <c r="P10" s="3">
        <f t="shared" si="5"/>
        <v>66</v>
      </c>
      <c r="Q10" s="3">
        <f t="shared" si="0"/>
        <v>113408</v>
      </c>
      <c r="R10" s="3">
        <f t="shared" si="1"/>
        <v>116952</v>
      </c>
      <c r="S10" s="3">
        <f t="shared" si="6"/>
        <v>94802</v>
      </c>
      <c r="T10" s="3">
        <f t="shared" si="7"/>
        <v>19.626168224299064</v>
      </c>
      <c r="U10" s="3">
        <f t="shared" si="8"/>
        <v>23.364485981308412</v>
      </c>
    </row>
    <row r="11" spans="1:21" x14ac:dyDescent="0.35">
      <c r="B11" s="3">
        <v>50</v>
      </c>
      <c r="C11" s="3">
        <v>72</v>
      </c>
      <c r="D11" s="3">
        <v>50000</v>
      </c>
      <c r="E11" s="3">
        <v>30</v>
      </c>
      <c r="F11" s="3">
        <v>8</v>
      </c>
      <c r="G11" s="3">
        <v>5</v>
      </c>
      <c r="H11" s="3">
        <v>2</v>
      </c>
      <c r="I11" s="4">
        <f t="shared" si="9"/>
        <v>20</v>
      </c>
      <c r="J11" s="4">
        <f t="shared" si="10"/>
        <v>25</v>
      </c>
      <c r="K11" s="3">
        <f t="shared" si="2"/>
        <v>1787</v>
      </c>
      <c r="L11" s="3">
        <f t="shared" si="11"/>
        <v>0.44</v>
      </c>
      <c r="M11" s="3">
        <f t="shared" si="12"/>
        <v>1667</v>
      </c>
      <c r="N11" s="3">
        <f t="shared" si="3"/>
        <v>510</v>
      </c>
      <c r="O11" s="3">
        <f t="shared" si="4"/>
        <v>64</v>
      </c>
      <c r="P11" s="3">
        <f t="shared" si="5"/>
        <v>66</v>
      </c>
      <c r="Q11" s="3">
        <f t="shared" si="0"/>
        <v>114368</v>
      </c>
      <c r="R11" s="3">
        <f t="shared" si="1"/>
        <v>117942</v>
      </c>
      <c r="S11" s="3">
        <f t="shared" si="6"/>
        <v>95605</v>
      </c>
      <c r="T11" s="3">
        <f t="shared" si="7"/>
        <v>19.625542597144502</v>
      </c>
      <c r="U11" s="3">
        <f t="shared" si="8"/>
        <v>23.363840803305266</v>
      </c>
    </row>
    <row r="12" spans="1:21" x14ac:dyDescent="0.35">
      <c r="B12" s="3">
        <v>50</v>
      </c>
      <c r="C12" s="3">
        <v>72</v>
      </c>
      <c r="D12" s="3">
        <v>50000</v>
      </c>
      <c r="E12" s="3">
        <v>30</v>
      </c>
      <c r="F12" s="3">
        <v>9</v>
      </c>
      <c r="G12" s="3">
        <v>5</v>
      </c>
      <c r="H12" s="3">
        <v>2</v>
      </c>
      <c r="I12" s="4">
        <f t="shared" si="9"/>
        <v>20</v>
      </c>
      <c r="J12" s="4">
        <f t="shared" si="10"/>
        <v>25</v>
      </c>
      <c r="K12" s="3">
        <f t="shared" si="2"/>
        <v>1802</v>
      </c>
      <c r="L12" s="3">
        <f t="shared" si="11"/>
        <v>0.44</v>
      </c>
      <c r="M12" s="3">
        <f t="shared" si="12"/>
        <v>1667</v>
      </c>
      <c r="N12" s="3">
        <f t="shared" si="3"/>
        <v>645</v>
      </c>
      <c r="O12" s="3">
        <f t="shared" si="4"/>
        <v>64</v>
      </c>
      <c r="P12" s="3">
        <f t="shared" si="5"/>
        <v>66</v>
      </c>
      <c r="Q12" s="3">
        <f t="shared" si="0"/>
        <v>115328</v>
      </c>
      <c r="R12" s="3">
        <f t="shared" si="1"/>
        <v>118932</v>
      </c>
      <c r="S12" s="3">
        <f t="shared" si="6"/>
        <v>96407</v>
      </c>
      <c r="T12" s="3">
        <f t="shared" si="7"/>
        <v>19.626168224299064</v>
      </c>
      <c r="U12" s="3">
        <f t="shared" si="8"/>
        <v>23.364485981308412</v>
      </c>
    </row>
    <row r="13" spans="1:21" x14ac:dyDescent="0.35">
      <c r="B13" s="3">
        <v>50</v>
      </c>
      <c r="C13" s="3">
        <v>72</v>
      </c>
      <c r="D13" s="3">
        <v>50000</v>
      </c>
      <c r="E13" s="3">
        <v>30</v>
      </c>
      <c r="F13" s="3">
        <v>10</v>
      </c>
      <c r="G13" s="3">
        <v>5</v>
      </c>
      <c r="H13" s="3">
        <v>2</v>
      </c>
      <c r="I13" s="4">
        <f t="shared" si="9"/>
        <v>20</v>
      </c>
      <c r="J13" s="4">
        <f t="shared" si="10"/>
        <v>25</v>
      </c>
      <c r="K13" s="3">
        <f t="shared" si="2"/>
        <v>1817</v>
      </c>
      <c r="L13" s="3">
        <f t="shared" si="11"/>
        <v>0.44</v>
      </c>
      <c r="M13" s="3">
        <f t="shared" si="12"/>
        <v>1667</v>
      </c>
      <c r="N13" s="3">
        <f t="shared" si="3"/>
        <v>795</v>
      </c>
      <c r="O13" s="3">
        <f t="shared" si="4"/>
        <v>64</v>
      </c>
      <c r="P13" s="3">
        <f t="shared" si="5"/>
        <v>66</v>
      </c>
      <c r="Q13" s="3">
        <f t="shared" si="0"/>
        <v>116288</v>
      </c>
      <c r="R13" s="3">
        <f t="shared" si="1"/>
        <v>119922</v>
      </c>
      <c r="S13" s="3">
        <f t="shared" si="6"/>
        <v>97210</v>
      </c>
      <c r="T13" s="3">
        <f t="shared" si="7"/>
        <v>19.625552926653636</v>
      </c>
      <c r="U13" s="3">
        <f t="shared" si="8"/>
        <v>23.363851455611563</v>
      </c>
    </row>
    <row r="14" spans="1:21" x14ac:dyDescent="0.35">
      <c r="B14" s="3">
        <v>50</v>
      </c>
      <c r="C14" s="3">
        <v>72</v>
      </c>
      <c r="D14" s="3">
        <v>50000</v>
      </c>
      <c r="E14" s="3">
        <v>30</v>
      </c>
      <c r="F14" s="3">
        <v>11</v>
      </c>
      <c r="G14" s="3">
        <v>5</v>
      </c>
      <c r="H14" s="3">
        <v>2</v>
      </c>
      <c r="I14" s="4">
        <f t="shared" si="9"/>
        <v>20</v>
      </c>
      <c r="J14" s="4">
        <f t="shared" si="10"/>
        <v>25</v>
      </c>
      <c r="K14" s="3">
        <f t="shared" si="2"/>
        <v>1832</v>
      </c>
      <c r="L14" s="3">
        <f t="shared" si="11"/>
        <v>0.44</v>
      </c>
      <c r="M14" s="3">
        <f t="shared" si="12"/>
        <v>1667</v>
      </c>
      <c r="N14" s="3">
        <f t="shared" si="3"/>
        <v>960</v>
      </c>
      <c r="O14" s="3">
        <f t="shared" si="4"/>
        <v>64</v>
      </c>
      <c r="P14" s="3">
        <f t="shared" si="5"/>
        <v>66</v>
      </c>
      <c r="Q14" s="3">
        <f t="shared" si="0"/>
        <v>117248</v>
      </c>
      <c r="R14" s="3">
        <f t="shared" si="1"/>
        <v>120912</v>
      </c>
      <c r="S14" s="3">
        <f t="shared" si="6"/>
        <v>98012</v>
      </c>
      <c r="T14" s="3">
        <f t="shared" si="7"/>
        <v>19.626168224299064</v>
      </c>
      <c r="U14" s="3">
        <f t="shared" si="8"/>
        <v>23.364485981308412</v>
      </c>
    </row>
    <row r="15" spans="1:21" x14ac:dyDescent="0.35">
      <c r="B15" s="3">
        <v>50</v>
      </c>
      <c r="C15" s="3">
        <v>72</v>
      </c>
      <c r="D15" s="3">
        <v>50000</v>
      </c>
      <c r="E15" s="3">
        <v>30</v>
      </c>
      <c r="F15" s="3">
        <v>12</v>
      </c>
      <c r="G15" s="3">
        <v>5</v>
      </c>
      <c r="H15" s="3">
        <v>2</v>
      </c>
      <c r="I15" s="4">
        <f t="shared" si="9"/>
        <v>20</v>
      </c>
      <c r="J15" s="4">
        <f t="shared" si="10"/>
        <v>25</v>
      </c>
      <c r="K15" s="3">
        <f t="shared" si="2"/>
        <v>1847</v>
      </c>
      <c r="L15" s="3">
        <f t="shared" si="11"/>
        <v>0.44</v>
      </c>
      <c r="M15" s="3">
        <f t="shared" si="12"/>
        <v>1667</v>
      </c>
      <c r="N15" s="3">
        <f t="shared" si="3"/>
        <v>1140</v>
      </c>
      <c r="O15" s="3">
        <f t="shared" si="4"/>
        <v>64</v>
      </c>
      <c r="P15" s="3">
        <f t="shared" si="5"/>
        <v>66</v>
      </c>
      <c r="Q15" s="3">
        <f t="shared" si="0"/>
        <v>118208</v>
      </c>
      <c r="R15" s="3">
        <f t="shared" si="1"/>
        <v>121902</v>
      </c>
      <c r="S15" s="3">
        <f t="shared" si="6"/>
        <v>98815</v>
      </c>
      <c r="T15" s="3">
        <f t="shared" si="7"/>
        <v>19.625562920609219</v>
      </c>
      <c r="U15" s="3">
        <f t="shared" si="8"/>
        <v>23.363861761878258</v>
      </c>
    </row>
    <row r="16" spans="1:21" x14ac:dyDescent="0.35">
      <c r="B16" s="3">
        <v>50</v>
      </c>
      <c r="C16" s="3">
        <v>72</v>
      </c>
      <c r="D16" s="3">
        <v>50000</v>
      </c>
      <c r="E16" s="3">
        <v>30</v>
      </c>
      <c r="F16" s="3">
        <v>13</v>
      </c>
      <c r="G16" s="3">
        <v>5</v>
      </c>
      <c r="H16" s="3">
        <v>2</v>
      </c>
      <c r="I16" s="4">
        <f t="shared" si="9"/>
        <v>20</v>
      </c>
      <c r="J16" s="4">
        <f t="shared" si="10"/>
        <v>25</v>
      </c>
      <c r="K16" s="3">
        <f t="shared" si="2"/>
        <v>1862</v>
      </c>
      <c r="L16" s="3">
        <f t="shared" si="11"/>
        <v>0.44</v>
      </c>
      <c r="M16" s="3">
        <f t="shared" si="12"/>
        <v>1667</v>
      </c>
      <c r="N16" s="3">
        <f t="shared" si="3"/>
        <v>1335</v>
      </c>
      <c r="O16" s="3">
        <f t="shared" si="4"/>
        <v>64</v>
      </c>
      <c r="P16" s="3">
        <f t="shared" si="5"/>
        <v>66</v>
      </c>
      <c r="Q16" s="3">
        <f t="shared" si="0"/>
        <v>119168</v>
      </c>
      <c r="R16" s="3">
        <f t="shared" si="1"/>
        <v>122892</v>
      </c>
      <c r="S16" s="3">
        <f t="shared" si="6"/>
        <v>99617</v>
      </c>
      <c r="T16" s="3">
        <f t="shared" si="7"/>
        <v>19.626168224299064</v>
      </c>
      <c r="U16" s="3">
        <f t="shared" si="8"/>
        <v>23.364485981308412</v>
      </c>
    </row>
    <row r="17" spans="2:21" x14ac:dyDescent="0.35">
      <c r="B17" s="3">
        <v>50</v>
      </c>
      <c r="C17" s="3">
        <v>72</v>
      </c>
      <c r="D17" s="3">
        <v>50000</v>
      </c>
      <c r="E17" s="3">
        <v>30</v>
      </c>
      <c r="F17" s="3">
        <v>14</v>
      </c>
      <c r="G17" s="3">
        <v>5</v>
      </c>
      <c r="H17" s="3">
        <v>2</v>
      </c>
      <c r="I17" s="4">
        <f t="shared" si="9"/>
        <v>20</v>
      </c>
      <c r="J17" s="4">
        <f t="shared" si="10"/>
        <v>25</v>
      </c>
      <c r="K17" s="3">
        <f t="shared" si="2"/>
        <v>1877</v>
      </c>
      <c r="L17" s="3">
        <f t="shared" si="11"/>
        <v>0.44</v>
      </c>
      <c r="M17" s="3">
        <f t="shared" si="12"/>
        <v>1667</v>
      </c>
      <c r="N17" s="3">
        <f t="shared" si="3"/>
        <v>1545</v>
      </c>
      <c r="O17" s="3">
        <f t="shared" si="4"/>
        <v>64</v>
      </c>
      <c r="P17" s="3">
        <f t="shared" si="5"/>
        <v>66</v>
      </c>
      <c r="Q17" s="3">
        <f t="shared" si="0"/>
        <v>120128</v>
      </c>
      <c r="R17" s="3">
        <f t="shared" si="1"/>
        <v>123882</v>
      </c>
      <c r="S17" s="3">
        <f t="shared" si="6"/>
        <v>100420</v>
      </c>
      <c r="T17" s="3">
        <f t="shared" si="7"/>
        <v>19.625572595100575</v>
      </c>
      <c r="U17" s="3">
        <f t="shared" si="8"/>
        <v>23.363871738697469</v>
      </c>
    </row>
    <row r="18" spans="2:21" x14ac:dyDescent="0.35">
      <c r="B18" s="3">
        <v>50</v>
      </c>
      <c r="C18" s="3">
        <v>72</v>
      </c>
      <c r="D18" s="3">
        <v>50000</v>
      </c>
      <c r="E18" s="3">
        <v>30</v>
      </c>
      <c r="F18" s="3">
        <v>15</v>
      </c>
      <c r="G18" s="3">
        <v>5</v>
      </c>
      <c r="H18" s="3">
        <v>2</v>
      </c>
      <c r="I18" s="4">
        <f t="shared" si="9"/>
        <v>20</v>
      </c>
      <c r="J18" s="4">
        <f t="shared" si="10"/>
        <v>25</v>
      </c>
      <c r="K18" s="3">
        <f t="shared" si="2"/>
        <v>1892</v>
      </c>
      <c r="L18" s="3">
        <f t="shared" si="11"/>
        <v>0.44</v>
      </c>
      <c r="M18" s="3">
        <f t="shared" si="12"/>
        <v>1667</v>
      </c>
      <c r="N18" s="3">
        <f t="shared" si="3"/>
        <v>1770</v>
      </c>
      <c r="O18" s="3">
        <f t="shared" si="4"/>
        <v>64</v>
      </c>
      <c r="P18" s="3">
        <f t="shared" si="5"/>
        <v>66</v>
      </c>
      <c r="Q18" s="3">
        <f t="shared" si="0"/>
        <v>121088</v>
      </c>
      <c r="R18" s="3">
        <f t="shared" si="1"/>
        <v>124872</v>
      </c>
      <c r="S18" s="3">
        <f t="shared" si="6"/>
        <v>101222</v>
      </c>
      <c r="T18" s="3">
        <f t="shared" si="7"/>
        <v>19.626168224299064</v>
      </c>
      <c r="U18" s="3">
        <f t="shared" si="8"/>
        <v>23.364485981308412</v>
      </c>
    </row>
    <row r="19" spans="2:21" x14ac:dyDescent="0.35">
      <c r="B19" s="3">
        <v>50</v>
      </c>
      <c r="C19" s="3">
        <v>72</v>
      </c>
      <c r="D19" s="3">
        <v>50000</v>
      </c>
      <c r="E19" s="3">
        <v>30</v>
      </c>
      <c r="F19" s="3">
        <v>16</v>
      </c>
      <c r="G19" s="3">
        <v>5</v>
      </c>
      <c r="H19" s="3">
        <v>2</v>
      </c>
      <c r="I19" s="4">
        <f t="shared" si="9"/>
        <v>20</v>
      </c>
      <c r="J19" s="4">
        <f t="shared" si="10"/>
        <v>25</v>
      </c>
      <c r="K19" s="3">
        <f t="shared" si="2"/>
        <v>1907</v>
      </c>
      <c r="L19" s="3">
        <f t="shared" si="11"/>
        <v>0.44</v>
      </c>
      <c r="M19" s="3">
        <f t="shared" si="12"/>
        <v>1667</v>
      </c>
      <c r="N19" s="3">
        <f t="shared" si="3"/>
        <v>2010</v>
      </c>
      <c r="O19" s="3">
        <f t="shared" si="4"/>
        <v>64</v>
      </c>
      <c r="P19" s="3">
        <f t="shared" si="5"/>
        <v>66</v>
      </c>
      <c r="Q19" s="3">
        <f t="shared" si="0"/>
        <v>122048</v>
      </c>
      <c r="R19" s="3">
        <f t="shared" si="1"/>
        <v>125862</v>
      </c>
      <c r="S19" s="3">
        <f t="shared" si="6"/>
        <v>102025</v>
      </c>
      <c r="T19" s="3">
        <f t="shared" si="7"/>
        <v>19.625581965204606</v>
      </c>
      <c r="U19" s="3">
        <f t="shared" si="8"/>
        <v>23.363881401617252</v>
      </c>
    </row>
    <row r="20" spans="2:21" x14ac:dyDescent="0.35">
      <c r="B20" s="3">
        <v>50</v>
      </c>
      <c r="C20" s="3">
        <v>72</v>
      </c>
      <c r="D20" s="3">
        <v>50000</v>
      </c>
      <c r="E20" s="3">
        <v>30</v>
      </c>
      <c r="F20" s="3">
        <v>17</v>
      </c>
      <c r="G20" s="3">
        <v>5</v>
      </c>
      <c r="H20" s="3">
        <v>2</v>
      </c>
      <c r="I20" s="4">
        <f t="shared" si="9"/>
        <v>20</v>
      </c>
      <c r="J20" s="4">
        <f t="shared" si="10"/>
        <v>25</v>
      </c>
      <c r="K20" s="3">
        <f t="shared" si="2"/>
        <v>1922</v>
      </c>
      <c r="L20" s="3">
        <f t="shared" si="11"/>
        <v>0.44</v>
      </c>
      <c r="M20" s="3">
        <f t="shared" si="12"/>
        <v>1667</v>
      </c>
      <c r="N20" s="3">
        <f t="shared" si="3"/>
        <v>2265</v>
      </c>
      <c r="O20" s="3">
        <f t="shared" si="4"/>
        <v>64</v>
      </c>
      <c r="P20" s="3">
        <f t="shared" si="5"/>
        <v>66</v>
      </c>
      <c r="Q20" s="3">
        <f t="shared" si="0"/>
        <v>123008</v>
      </c>
      <c r="R20" s="3">
        <f t="shared" si="1"/>
        <v>126852</v>
      </c>
      <c r="S20" s="3">
        <f t="shared" si="6"/>
        <v>102827</v>
      </c>
      <c r="T20" s="3">
        <f t="shared" si="7"/>
        <v>19.626168224299064</v>
      </c>
      <c r="U20" s="3">
        <f t="shared" si="8"/>
        <v>23.364485981308412</v>
      </c>
    </row>
    <row r="21" spans="2:21" x14ac:dyDescent="0.35">
      <c r="B21" s="3">
        <v>50</v>
      </c>
      <c r="C21" s="3">
        <v>72</v>
      </c>
      <c r="D21" s="3">
        <v>50000</v>
      </c>
      <c r="E21" s="3">
        <v>30</v>
      </c>
      <c r="F21" s="3">
        <v>18</v>
      </c>
      <c r="G21" s="3">
        <v>5</v>
      </c>
      <c r="H21" s="3">
        <v>2</v>
      </c>
      <c r="I21" s="4">
        <f t="shared" si="9"/>
        <v>20</v>
      </c>
      <c r="J21" s="4">
        <f t="shared" si="10"/>
        <v>25</v>
      </c>
      <c r="K21" s="3">
        <f t="shared" si="2"/>
        <v>1937</v>
      </c>
      <c r="L21" s="3">
        <f t="shared" si="11"/>
        <v>0.44</v>
      </c>
      <c r="M21" s="3">
        <f t="shared" si="12"/>
        <v>1667</v>
      </c>
      <c r="N21" s="3">
        <f t="shared" si="3"/>
        <v>2535</v>
      </c>
      <c r="O21" s="3">
        <f t="shared" si="4"/>
        <v>64</v>
      </c>
      <c r="P21" s="3">
        <f t="shared" si="5"/>
        <v>66</v>
      </c>
      <c r="Q21" s="3">
        <f t="shared" si="0"/>
        <v>123968</v>
      </c>
      <c r="R21" s="3">
        <f t="shared" si="1"/>
        <v>127842</v>
      </c>
      <c r="S21" s="3">
        <f t="shared" si="6"/>
        <v>103630</v>
      </c>
      <c r="T21" s="3">
        <f t="shared" si="7"/>
        <v>19.625591045064169</v>
      </c>
      <c r="U21" s="3">
        <f t="shared" si="8"/>
        <v>23.363890765222425</v>
      </c>
    </row>
    <row r="22" spans="2:21" x14ac:dyDescent="0.35">
      <c r="B22" s="3">
        <v>50</v>
      </c>
      <c r="C22" s="3">
        <v>72</v>
      </c>
      <c r="D22" s="3">
        <v>50000</v>
      </c>
      <c r="E22" s="3">
        <v>30</v>
      </c>
      <c r="F22" s="3">
        <v>19</v>
      </c>
      <c r="G22" s="3">
        <v>5</v>
      </c>
      <c r="H22" s="3">
        <v>2</v>
      </c>
      <c r="I22" s="4">
        <f t="shared" si="9"/>
        <v>20</v>
      </c>
      <c r="J22" s="4">
        <f t="shared" si="10"/>
        <v>25</v>
      </c>
      <c r="K22" s="3">
        <f t="shared" si="2"/>
        <v>1952</v>
      </c>
      <c r="L22" s="3">
        <f t="shared" si="11"/>
        <v>0.44</v>
      </c>
      <c r="M22" s="3">
        <f t="shared" si="12"/>
        <v>1667</v>
      </c>
      <c r="N22" s="3">
        <f t="shared" si="3"/>
        <v>2820</v>
      </c>
      <c r="O22" s="3">
        <f t="shared" si="4"/>
        <v>64</v>
      </c>
      <c r="P22" s="3">
        <f t="shared" si="5"/>
        <v>66</v>
      </c>
      <c r="Q22" s="3">
        <f t="shared" si="0"/>
        <v>124928</v>
      </c>
      <c r="R22" s="3">
        <f t="shared" si="1"/>
        <v>128832</v>
      </c>
      <c r="S22" s="3">
        <f t="shared" si="6"/>
        <v>104432</v>
      </c>
      <c r="T22" s="3">
        <f t="shared" si="7"/>
        <v>19.626168224299064</v>
      </c>
      <c r="U22" s="3">
        <f t="shared" si="8"/>
        <v>23.364485981308412</v>
      </c>
    </row>
    <row r="23" spans="2:21" x14ac:dyDescent="0.35">
      <c r="B23" s="3">
        <v>50</v>
      </c>
      <c r="C23" s="3">
        <v>72</v>
      </c>
      <c r="D23" s="3">
        <v>50000</v>
      </c>
      <c r="E23" s="3">
        <v>30</v>
      </c>
      <c r="F23" s="3">
        <v>20</v>
      </c>
      <c r="G23" s="3">
        <v>5</v>
      </c>
      <c r="H23" s="3">
        <v>2</v>
      </c>
      <c r="I23" s="4">
        <f t="shared" si="9"/>
        <v>20</v>
      </c>
      <c r="J23" s="4">
        <f t="shared" si="10"/>
        <v>25</v>
      </c>
      <c r="K23" s="3">
        <f t="shared" si="2"/>
        <v>1967</v>
      </c>
      <c r="L23" s="3">
        <f t="shared" si="11"/>
        <v>0.44</v>
      </c>
      <c r="M23" s="3">
        <f t="shared" si="12"/>
        <v>1667</v>
      </c>
      <c r="N23" s="3">
        <f t="shared" si="3"/>
        <v>3120</v>
      </c>
      <c r="O23" s="3">
        <f t="shared" si="4"/>
        <v>64</v>
      </c>
      <c r="P23" s="3">
        <f t="shared" si="5"/>
        <v>66</v>
      </c>
      <c r="Q23" s="3">
        <f t="shared" si="0"/>
        <v>125888</v>
      </c>
      <c r="R23" s="3">
        <f t="shared" si="1"/>
        <v>129822</v>
      </c>
      <c r="S23" s="3">
        <f t="shared" si="6"/>
        <v>105235</v>
      </c>
      <c r="T23" s="3">
        <f t="shared" si="7"/>
        <v>19.625599847959329</v>
      </c>
      <c r="U23" s="3">
        <f t="shared" si="8"/>
        <v>23.36389984320806</v>
      </c>
    </row>
    <row r="24" spans="2:21" x14ac:dyDescent="0.35">
      <c r="B24" s="3">
        <v>50</v>
      </c>
      <c r="C24" s="3">
        <v>72</v>
      </c>
      <c r="D24" s="3">
        <v>50000</v>
      </c>
      <c r="E24" s="3">
        <v>30</v>
      </c>
      <c r="F24" s="3">
        <v>21</v>
      </c>
      <c r="G24" s="3">
        <v>5</v>
      </c>
      <c r="H24" s="3">
        <v>2</v>
      </c>
      <c r="I24" s="4">
        <f t="shared" si="9"/>
        <v>20</v>
      </c>
      <c r="J24" s="4">
        <f t="shared" si="10"/>
        <v>25</v>
      </c>
      <c r="K24" s="3">
        <f t="shared" si="2"/>
        <v>1982</v>
      </c>
      <c r="L24" s="3">
        <f t="shared" si="11"/>
        <v>0.44</v>
      </c>
      <c r="M24" s="3">
        <f t="shared" si="12"/>
        <v>1667</v>
      </c>
      <c r="N24" s="3">
        <f t="shared" si="3"/>
        <v>3435</v>
      </c>
      <c r="O24" s="3">
        <f t="shared" si="4"/>
        <v>64</v>
      </c>
      <c r="P24" s="3">
        <f t="shared" si="5"/>
        <v>66</v>
      </c>
      <c r="Q24" s="3">
        <f t="shared" si="0"/>
        <v>126848</v>
      </c>
      <c r="R24" s="3">
        <f t="shared" si="1"/>
        <v>130812</v>
      </c>
      <c r="S24" s="3">
        <f t="shared" si="6"/>
        <v>106037</v>
      </c>
      <c r="T24" s="3">
        <f t="shared" si="7"/>
        <v>19.626168224299064</v>
      </c>
      <c r="U24" s="3">
        <f t="shared" si="8"/>
        <v>23.364485981308412</v>
      </c>
    </row>
    <row r="25" spans="2:21" x14ac:dyDescent="0.35">
      <c r="B25" s="3">
        <v>50</v>
      </c>
      <c r="C25" s="3">
        <v>72</v>
      </c>
      <c r="D25" s="3">
        <v>50000</v>
      </c>
      <c r="E25" s="3">
        <v>30</v>
      </c>
      <c r="F25" s="3">
        <v>22</v>
      </c>
      <c r="G25" s="3">
        <v>5</v>
      </c>
      <c r="H25" s="3">
        <v>2</v>
      </c>
      <c r="I25" s="4">
        <f t="shared" si="9"/>
        <v>20</v>
      </c>
      <c r="J25" s="4">
        <f t="shared" si="10"/>
        <v>25</v>
      </c>
      <c r="K25" s="3">
        <f t="shared" si="2"/>
        <v>1997</v>
      </c>
      <c r="L25" s="3">
        <f t="shared" si="11"/>
        <v>0.44</v>
      </c>
      <c r="M25" s="3">
        <f t="shared" si="12"/>
        <v>1667</v>
      </c>
      <c r="N25" s="3">
        <f t="shared" si="3"/>
        <v>3765</v>
      </c>
      <c r="O25" s="3">
        <f t="shared" si="4"/>
        <v>64</v>
      </c>
      <c r="P25" s="3">
        <f t="shared" si="5"/>
        <v>66</v>
      </c>
      <c r="Q25" s="3">
        <f t="shared" si="0"/>
        <v>127808</v>
      </c>
      <c r="R25" s="3">
        <f t="shared" si="1"/>
        <v>131802</v>
      </c>
      <c r="S25" s="3">
        <f t="shared" si="6"/>
        <v>106840</v>
      </c>
      <c r="T25" s="3">
        <f t="shared" si="7"/>
        <v>19.625608386372146</v>
      </c>
      <c r="U25" s="3">
        <f t="shared" si="8"/>
        <v>23.363908648446273</v>
      </c>
    </row>
    <row r="26" spans="2:21" x14ac:dyDescent="0.35">
      <c r="B26" s="3">
        <v>50</v>
      </c>
      <c r="C26" s="3">
        <v>72</v>
      </c>
      <c r="D26" s="3">
        <v>50000</v>
      </c>
      <c r="E26" s="3">
        <v>30</v>
      </c>
      <c r="F26" s="3">
        <v>23</v>
      </c>
      <c r="G26" s="3">
        <v>5</v>
      </c>
      <c r="H26" s="3">
        <v>2</v>
      </c>
      <c r="I26" s="4">
        <f t="shared" si="9"/>
        <v>20</v>
      </c>
      <c r="J26" s="4">
        <f t="shared" si="10"/>
        <v>25</v>
      </c>
      <c r="K26" s="3">
        <f t="shared" si="2"/>
        <v>2012</v>
      </c>
      <c r="L26" s="3">
        <f t="shared" si="11"/>
        <v>0.44</v>
      </c>
      <c r="M26" s="3">
        <f t="shared" si="12"/>
        <v>1667</v>
      </c>
      <c r="N26" s="3">
        <f t="shared" si="3"/>
        <v>4110</v>
      </c>
      <c r="O26" s="3">
        <f t="shared" si="4"/>
        <v>64</v>
      </c>
      <c r="P26" s="3">
        <f t="shared" si="5"/>
        <v>66</v>
      </c>
      <c r="Q26" s="3">
        <f t="shared" si="0"/>
        <v>128768</v>
      </c>
      <c r="R26" s="3">
        <f t="shared" si="1"/>
        <v>132792</v>
      </c>
      <c r="S26" s="3">
        <f t="shared" si="6"/>
        <v>107642</v>
      </c>
      <c r="T26" s="3">
        <f t="shared" si="7"/>
        <v>19.626168224299064</v>
      </c>
      <c r="U26" s="3">
        <f t="shared" si="8"/>
        <v>23.364485981308412</v>
      </c>
    </row>
    <row r="27" spans="2:21" x14ac:dyDescent="0.35">
      <c r="B27" s="3">
        <v>50</v>
      </c>
      <c r="C27" s="3">
        <v>72</v>
      </c>
      <c r="D27" s="3">
        <v>50000</v>
      </c>
      <c r="E27" s="3">
        <v>30</v>
      </c>
      <c r="F27" s="3">
        <v>24</v>
      </c>
      <c r="G27" s="3">
        <v>5</v>
      </c>
      <c r="H27" s="3">
        <v>2</v>
      </c>
      <c r="I27" s="4">
        <f t="shared" si="9"/>
        <v>20</v>
      </c>
      <c r="J27" s="4">
        <f t="shared" si="10"/>
        <v>25</v>
      </c>
      <c r="K27" s="3">
        <f t="shared" si="2"/>
        <v>2027</v>
      </c>
      <c r="L27" s="3">
        <f t="shared" si="11"/>
        <v>0.44</v>
      </c>
      <c r="M27" s="3">
        <f t="shared" si="12"/>
        <v>1667</v>
      </c>
      <c r="N27" s="3">
        <f t="shared" si="3"/>
        <v>4470</v>
      </c>
      <c r="O27" s="3">
        <f t="shared" si="4"/>
        <v>64</v>
      </c>
      <c r="P27" s="3">
        <f t="shared" si="5"/>
        <v>66</v>
      </c>
      <c r="Q27" s="3">
        <f t="shared" si="0"/>
        <v>129728</v>
      </c>
      <c r="R27" s="3">
        <f t="shared" si="1"/>
        <v>133782</v>
      </c>
      <c r="S27" s="3">
        <f t="shared" si="6"/>
        <v>108445</v>
      </c>
      <c r="T27" s="3">
        <f t="shared" si="7"/>
        <v>19.625616672045737</v>
      </c>
      <c r="U27" s="3">
        <f t="shared" si="8"/>
        <v>23.363917193047168</v>
      </c>
    </row>
    <row r="28" spans="2:21" x14ac:dyDescent="0.35">
      <c r="B28" s="3">
        <v>50</v>
      </c>
      <c r="C28" s="3">
        <v>72</v>
      </c>
      <c r="D28" s="3">
        <v>50000</v>
      </c>
      <c r="E28" s="3">
        <v>30</v>
      </c>
      <c r="F28" s="3">
        <v>25</v>
      </c>
      <c r="G28" s="3">
        <v>5</v>
      </c>
      <c r="H28" s="3">
        <v>2</v>
      </c>
      <c r="I28" s="4">
        <f t="shared" si="9"/>
        <v>20</v>
      </c>
      <c r="J28" s="4">
        <f t="shared" si="10"/>
        <v>25</v>
      </c>
      <c r="K28" s="3">
        <f t="shared" si="2"/>
        <v>2042</v>
      </c>
      <c r="L28" s="3">
        <f t="shared" si="11"/>
        <v>0.44</v>
      </c>
      <c r="M28" s="3">
        <f t="shared" si="12"/>
        <v>1667</v>
      </c>
      <c r="N28" s="3">
        <f t="shared" si="3"/>
        <v>4845</v>
      </c>
      <c r="O28" s="3">
        <f t="shared" si="4"/>
        <v>64</v>
      </c>
      <c r="P28" s="3">
        <f t="shared" si="5"/>
        <v>66</v>
      </c>
      <c r="Q28" s="3">
        <f t="shared" si="0"/>
        <v>130688</v>
      </c>
      <c r="R28" s="3">
        <f t="shared" si="1"/>
        <v>134772</v>
      </c>
      <c r="S28" s="3">
        <f t="shared" si="6"/>
        <v>109247</v>
      </c>
      <c r="T28" s="3">
        <f t="shared" si="7"/>
        <v>19.626168224299064</v>
      </c>
      <c r="U28" s="3">
        <f t="shared" si="8"/>
        <v>23.364485981308412</v>
      </c>
    </row>
    <row r="29" spans="2:21" x14ac:dyDescent="0.35">
      <c r="B29" s="3">
        <v>50</v>
      </c>
      <c r="C29" s="3">
        <v>72</v>
      </c>
      <c r="D29" s="3">
        <v>50000</v>
      </c>
      <c r="E29" s="3">
        <v>30</v>
      </c>
      <c r="F29" s="3">
        <v>26</v>
      </c>
      <c r="G29" s="3">
        <v>5</v>
      </c>
      <c r="H29" s="3">
        <v>2</v>
      </c>
      <c r="I29" s="4">
        <f t="shared" si="9"/>
        <v>20</v>
      </c>
      <c r="J29" s="4">
        <f t="shared" si="10"/>
        <v>25</v>
      </c>
      <c r="K29" s="3">
        <f t="shared" si="2"/>
        <v>2057</v>
      </c>
      <c r="L29" s="3">
        <f t="shared" si="11"/>
        <v>0.44</v>
      </c>
      <c r="M29" s="3">
        <f t="shared" si="12"/>
        <v>1667</v>
      </c>
      <c r="N29" s="3">
        <f t="shared" si="3"/>
        <v>5235</v>
      </c>
      <c r="O29" s="3">
        <f t="shared" si="4"/>
        <v>64</v>
      </c>
      <c r="P29" s="3">
        <f t="shared" si="5"/>
        <v>66</v>
      </c>
      <c r="Q29" s="3">
        <f t="shared" si="0"/>
        <v>131648</v>
      </c>
      <c r="R29" s="3">
        <f t="shared" si="1"/>
        <v>135762</v>
      </c>
      <c r="S29" s="3">
        <f t="shared" si="6"/>
        <v>110050</v>
      </c>
      <c r="T29" s="3">
        <f t="shared" si="7"/>
        <v>19.625624716038164</v>
      </c>
      <c r="U29" s="3">
        <f t="shared" si="8"/>
        <v>23.36392548841436</v>
      </c>
    </row>
    <row r="30" spans="2:21" x14ac:dyDescent="0.35">
      <c r="B30" s="3">
        <v>50</v>
      </c>
      <c r="C30" s="3">
        <v>72</v>
      </c>
      <c r="D30" s="3">
        <v>50000</v>
      </c>
      <c r="E30" s="3">
        <v>30</v>
      </c>
      <c r="F30" s="3">
        <v>27</v>
      </c>
      <c r="G30" s="3">
        <v>5</v>
      </c>
      <c r="H30" s="3">
        <v>2</v>
      </c>
      <c r="I30" s="4">
        <f t="shared" si="9"/>
        <v>20</v>
      </c>
      <c r="J30" s="4">
        <f t="shared" si="10"/>
        <v>25</v>
      </c>
      <c r="K30" s="3">
        <f t="shared" si="2"/>
        <v>2072</v>
      </c>
      <c r="L30" s="3">
        <f t="shared" si="11"/>
        <v>0.44</v>
      </c>
      <c r="M30" s="3">
        <f t="shared" si="12"/>
        <v>1667</v>
      </c>
      <c r="N30" s="3">
        <f t="shared" si="3"/>
        <v>5640</v>
      </c>
      <c r="O30" s="3">
        <f t="shared" si="4"/>
        <v>64</v>
      </c>
      <c r="P30" s="3">
        <f t="shared" si="5"/>
        <v>66</v>
      </c>
      <c r="Q30" s="3">
        <f t="shared" si="0"/>
        <v>132608</v>
      </c>
      <c r="R30" s="3">
        <f t="shared" si="1"/>
        <v>136752</v>
      </c>
      <c r="S30" s="3">
        <f t="shared" si="6"/>
        <v>110852</v>
      </c>
      <c r="T30" s="3">
        <f t="shared" si="7"/>
        <v>19.626168224299064</v>
      </c>
      <c r="U30" s="3">
        <f t="shared" si="8"/>
        <v>23.364485981308412</v>
      </c>
    </row>
    <row r="31" spans="2:21" x14ac:dyDescent="0.35">
      <c r="B31" s="3">
        <v>50</v>
      </c>
      <c r="C31" s="3">
        <v>72</v>
      </c>
      <c r="D31" s="3">
        <v>50000</v>
      </c>
      <c r="E31" s="3">
        <v>30</v>
      </c>
      <c r="F31" s="3">
        <v>28</v>
      </c>
      <c r="G31" s="3">
        <v>5</v>
      </c>
      <c r="H31" s="3">
        <v>2</v>
      </c>
      <c r="I31" s="4">
        <f t="shared" si="9"/>
        <v>20</v>
      </c>
      <c r="J31" s="4">
        <f t="shared" si="10"/>
        <v>25</v>
      </c>
      <c r="K31" s="3">
        <f t="shared" si="2"/>
        <v>2087</v>
      </c>
      <c r="L31" s="3">
        <f t="shared" si="11"/>
        <v>0.44</v>
      </c>
      <c r="M31" s="3">
        <f t="shared" si="12"/>
        <v>1667</v>
      </c>
      <c r="N31" s="3">
        <f t="shared" si="3"/>
        <v>6060</v>
      </c>
      <c r="O31" s="3">
        <f t="shared" si="4"/>
        <v>64</v>
      </c>
      <c r="P31" s="3">
        <f t="shared" si="5"/>
        <v>66</v>
      </c>
      <c r="Q31" s="3">
        <f t="shared" si="0"/>
        <v>133568</v>
      </c>
      <c r="R31" s="3">
        <f t="shared" si="1"/>
        <v>137742</v>
      </c>
      <c r="S31" s="3">
        <f t="shared" si="6"/>
        <v>111655</v>
      </c>
      <c r="T31" s="3">
        <f t="shared" si="7"/>
        <v>19.625632528771664</v>
      </c>
      <c r="U31" s="3">
        <f t="shared" si="8"/>
        <v>23.363933545295776</v>
      </c>
    </row>
    <row r="32" spans="2:21" x14ac:dyDescent="0.35">
      <c r="B32" s="3">
        <v>50</v>
      </c>
      <c r="C32" s="3">
        <v>72</v>
      </c>
      <c r="D32" s="3">
        <v>50000</v>
      </c>
      <c r="E32" s="3">
        <v>30</v>
      </c>
      <c r="F32" s="3">
        <v>29</v>
      </c>
      <c r="G32" s="3">
        <v>5</v>
      </c>
      <c r="H32" s="3">
        <v>2</v>
      </c>
      <c r="I32" s="4">
        <f t="shared" si="9"/>
        <v>20</v>
      </c>
      <c r="J32" s="4">
        <f t="shared" si="10"/>
        <v>25</v>
      </c>
      <c r="K32" s="3">
        <f t="shared" si="2"/>
        <v>2102</v>
      </c>
      <c r="L32" s="3">
        <f t="shared" si="11"/>
        <v>0.44</v>
      </c>
      <c r="M32" s="3">
        <f t="shared" si="12"/>
        <v>1667</v>
      </c>
      <c r="N32" s="3">
        <f t="shared" si="3"/>
        <v>6495</v>
      </c>
      <c r="O32" s="3">
        <f t="shared" si="4"/>
        <v>64</v>
      </c>
      <c r="P32" s="3">
        <f t="shared" si="5"/>
        <v>66</v>
      </c>
      <c r="Q32" s="3">
        <f t="shared" si="0"/>
        <v>134528</v>
      </c>
      <c r="R32" s="3">
        <f t="shared" si="1"/>
        <v>138732</v>
      </c>
      <c r="S32" s="3">
        <f t="shared" si="6"/>
        <v>112457</v>
      </c>
      <c r="T32" s="3">
        <f t="shared" si="7"/>
        <v>19.626168224299064</v>
      </c>
      <c r="U32" s="3">
        <f t="shared" si="8"/>
        <v>23.364485981308412</v>
      </c>
    </row>
    <row r="33" spans="2:21" x14ac:dyDescent="0.35">
      <c r="B33" s="3">
        <v>50</v>
      </c>
      <c r="C33" s="3">
        <v>72</v>
      </c>
      <c r="D33" s="3">
        <v>50000</v>
      </c>
      <c r="E33" s="3">
        <v>30</v>
      </c>
      <c r="F33" s="3">
        <v>30</v>
      </c>
      <c r="G33" s="3">
        <v>5</v>
      </c>
      <c r="H33" s="3">
        <v>2</v>
      </c>
      <c r="I33" s="4">
        <f t="shared" si="9"/>
        <v>20</v>
      </c>
      <c r="J33" s="4">
        <f t="shared" si="10"/>
        <v>25</v>
      </c>
      <c r="K33" s="3">
        <f t="shared" si="2"/>
        <v>2117</v>
      </c>
      <c r="L33" s="3">
        <f t="shared" si="11"/>
        <v>0.44</v>
      </c>
      <c r="M33" s="3">
        <f t="shared" si="12"/>
        <v>1667</v>
      </c>
      <c r="N33" s="3">
        <f t="shared" si="3"/>
        <v>6945</v>
      </c>
      <c r="O33" s="3">
        <f t="shared" si="4"/>
        <v>64</v>
      </c>
      <c r="P33" s="3">
        <f t="shared" si="5"/>
        <v>66</v>
      </c>
      <c r="Q33" s="3">
        <f t="shared" si="0"/>
        <v>135488</v>
      </c>
      <c r="R33" s="3">
        <f t="shared" si="1"/>
        <v>139722</v>
      </c>
      <c r="S33" s="3">
        <f t="shared" si="6"/>
        <v>113260</v>
      </c>
      <c r="T33" s="3">
        <f t="shared" si="7"/>
        <v>19.625640120077698</v>
      </c>
      <c r="U33" s="3">
        <f t="shared" si="8"/>
        <v>23.363941373830123</v>
      </c>
    </row>
    <row r="34" spans="2:21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x14ac:dyDescent="0.35">
      <c r="B35" s="3" t="s">
        <v>18</v>
      </c>
      <c r="C35" s="3"/>
      <c r="D35" s="3"/>
      <c r="E35" s="3"/>
      <c r="F35" s="3"/>
      <c r="G35" s="3"/>
      <c r="H35" s="3"/>
      <c r="I35" s="3"/>
      <c r="J35" s="3"/>
      <c r="K35" s="3">
        <f>SUM(K4:K33)</f>
        <v>56955</v>
      </c>
      <c r="L35" s="3"/>
      <c r="M35" s="3">
        <f>SUM(M4:M33)</f>
        <v>50010</v>
      </c>
      <c r="N35" s="3"/>
      <c r="O35" s="3"/>
      <c r="P35" s="3"/>
      <c r="Q35" s="3">
        <f>SUM(Q4:Q33)</f>
        <v>3626393</v>
      </c>
      <c r="R35" s="3">
        <f>SUM(R4:R33)</f>
        <v>3743682</v>
      </c>
      <c r="S35" s="3">
        <f>SUM(S4:S33)</f>
        <v>3047100</v>
      </c>
      <c r="T35" s="3">
        <f>(Q35-S35)/S35*100</f>
        <v>19.011289422729806</v>
      </c>
      <c r="U35" s="3">
        <f>(R35-S35)/S35*100</f>
        <v>22.8604903022546</v>
      </c>
    </row>
    <row r="36" spans="2:21" x14ac:dyDescent="0.35">
      <c r="M36" s="1">
        <f>M35+N33</f>
        <v>56955</v>
      </c>
    </row>
    <row r="38" spans="2:21" ht="43.5" x14ac:dyDescent="0.35">
      <c r="B38" s="1" t="s">
        <v>37</v>
      </c>
      <c r="C38" s="1" t="s">
        <v>38</v>
      </c>
    </row>
    <row r="42" spans="2:21" ht="43.5" x14ac:dyDescent="0.35">
      <c r="B42" s="1" t="s">
        <v>39</v>
      </c>
      <c r="C42" s="1">
        <v>12</v>
      </c>
      <c r="D42" s="1" t="s">
        <v>43</v>
      </c>
      <c r="E42" s="1">
        <v>20</v>
      </c>
    </row>
    <row r="43" spans="2:21" ht="43.5" x14ac:dyDescent="0.35">
      <c r="B43" s="1" t="s">
        <v>40</v>
      </c>
      <c r="C43" s="1">
        <v>15</v>
      </c>
      <c r="D43" s="1" t="s">
        <v>44</v>
      </c>
      <c r="E43" s="1">
        <v>25</v>
      </c>
    </row>
  </sheetData>
  <mergeCells count="2">
    <mergeCell ref="B1:K1"/>
    <mergeCell ref="L1: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zoomScale="84" zoomScaleNormal="84" workbookViewId="0">
      <selection activeCell="E2" sqref="E2"/>
    </sheetView>
  </sheetViews>
  <sheetFormatPr defaultColWidth="21.453125" defaultRowHeight="14.5" x14ac:dyDescent="0.35"/>
  <cols>
    <col min="1" max="1" width="10.81640625" style="1" bestFit="1" customWidth="1"/>
    <col min="2" max="2" width="13.81640625" style="1" customWidth="1"/>
    <col min="3" max="3" width="6.26953125" style="1" customWidth="1"/>
    <col min="4" max="4" width="17" style="1" bestFit="1" customWidth="1"/>
    <col min="5" max="5" width="15.1796875" style="1" customWidth="1"/>
    <col min="6" max="6" width="10.54296875" style="1" bestFit="1" customWidth="1"/>
    <col min="7" max="8" width="10.54296875" style="1" customWidth="1"/>
    <col min="9" max="9" width="13.26953125" style="1" customWidth="1"/>
    <col min="10" max="10" width="13" style="1" customWidth="1"/>
    <col min="11" max="11" width="11.1796875" style="2" customWidth="1"/>
    <col min="12" max="12" width="13.7265625" style="1" customWidth="1"/>
    <col min="13" max="13" width="13.54296875" style="1" customWidth="1"/>
    <col min="14" max="16" width="13.7265625" style="1" customWidth="1"/>
    <col min="17" max="17" width="12.1796875" style="1" customWidth="1"/>
    <col min="18" max="18" width="21.453125" style="1"/>
    <col min="19" max="19" width="19" style="1" customWidth="1"/>
    <col min="20" max="20" width="17.81640625" style="1" customWidth="1"/>
    <col min="21" max="24" width="21.453125" style="1"/>
    <col min="25" max="25" width="16.7265625" style="1" customWidth="1"/>
    <col min="26" max="16384" width="21.453125" style="1"/>
  </cols>
  <sheetData>
    <row r="1" spans="1:26" x14ac:dyDescent="0.35">
      <c r="B1" s="38" t="s">
        <v>6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9" t="s">
        <v>16</v>
      </c>
      <c r="N1" s="39"/>
      <c r="O1" s="39"/>
      <c r="P1" s="39"/>
      <c r="Q1" s="39"/>
      <c r="R1" s="39"/>
      <c r="S1" s="39"/>
    </row>
    <row r="2" spans="1:26" ht="58" x14ac:dyDescent="0.35">
      <c r="A2" s="1" t="s">
        <v>0</v>
      </c>
      <c r="B2" s="3" t="s">
        <v>1</v>
      </c>
      <c r="C2" s="3" t="s">
        <v>5</v>
      </c>
      <c r="D2" s="3" t="s">
        <v>2</v>
      </c>
      <c r="E2" s="3" t="s">
        <v>32</v>
      </c>
      <c r="F2" s="3" t="s">
        <v>8</v>
      </c>
      <c r="G2" s="3" t="s">
        <v>36</v>
      </c>
      <c r="H2" s="3" t="s">
        <v>33</v>
      </c>
      <c r="I2" s="3" t="s">
        <v>28</v>
      </c>
      <c r="J2" s="3" t="s">
        <v>29</v>
      </c>
      <c r="K2" s="4" t="s">
        <v>3</v>
      </c>
      <c r="L2" s="3" t="s">
        <v>10</v>
      </c>
      <c r="M2" s="3" t="s">
        <v>13</v>
      </c>
      <c r="N2" s="3" t="s">
        <v>7</v>
      </c>
      <c r="O2" s="3" t="s">
        <v>30</v>
      </c>
      <c r="P2" s="3" t="s">
        <v>31</v>
      </c>
      <c r="Q2" s="3" t="s">
        <v>9</v>
      </c>
      <c r="R2" s="3" t="s">
        <v>34</v>
      </c>
      <c r="S2" s="3" t="s">
        <v>35</v>
      </c>
      <c r="T2" s="3" t="s">
        <v>19</v>
      </c>
      <c r="U2" s="3" t="s">
        <v>20</v>
      </c>
      <c r="V2" s="3" t="s">
        <v>24</v>
      </c>
      <c r="W2" s="3" t="s">
        <v>23</v>
      </c>
      <c r="X2" s="3" t="s">
        <v>25</v>
      </c>
      <c r="Y2" s="3" t="s">
        <v>26</v>
      </c>
      <c r="Z2" s="3" t="s">
        <v>27</v>
      </c>
    </row>
    <row r="3" spans="1:26" x14ac:dyDescent="0.35">
      <c r="B3" s="3" t="s">
        <v>11</v>
      </c>
      <c r="C3" s="3" t="s">
        <v>11</v>
      </c>
      <c r="D3" s="3" t="s">
        <v>11</v>
      </c>
      <c r="E3" s="3" t="s">
        <v>11</v>
      </c>
      <c r="F3" s="3" t="s">
        <v>11</v>
      </c>
      <c r="G3" s="3" t="s">
        <v>11</v>
      </c>
      <c r="H3" s="3" t="s">
        <v>11</v>
      </c>
      <c r="I3" s="3" t="s">
        <v>11</v>
      </c>
      <c r="J3" s="3" t="s">
        <v>11</v>
      </c>
      <c r="K3" s="4" t="s">
        <v>11</v>
      </c>
      <c r="L3" s="3" t="s">
        <v>11</v>
      </c>
      <c r="M3" s="3" t="s">
        <v>12</v>
      </c>
      <c r="N3" s="3" t="s">
        <v>12</v>
      </c>
      <c r="O3" s="3"/>
      <c r="P3" s="3"/>
      <c r="Q3" s="3" t="s">
        <v>12</v>
      </c>
      <c r="R3" s="3" t="s">
        <v>12</v>
      </c>
      <c r="S3" s="3" t="s">
        <v>12</v>
      </c>
      <c r="T3" s="3" t="s">
        <v>12</v>
      </c>
      <c r="U3" s="3" t="s">
        <v>12</v>
      </c>
      <c r="V3" s="3" t="s">
        <v>12</v>
      </c>
      <c r="W3" s="3" t="s">
        <v>12</v>
      </c>
      <c r="X3" s="3"/>
      <c r="Y3" s="3"/>
      <c r="Z3" s="3"/>
    </row>
    <row r="4" spans="1:26" ht="29" x14ac:dyDescent="0.35">
      <c r="A4" s="1" t="s">
        <v>4</v>
      </c>
      <c r="B4" s="3">
        <v>50</v>
      </c>
      <c r="C4" s="3">
        <v>72</v>
      </c>
      <c r="D4" s="3">
        <v>50000</v>
      </c>
      <c r="E4" s="3">
        <v>30</v>
      </c>
      <c r="F4" s="3">
        <v>1</v>
      </c>
      <c r="G4" s="3">
        <v>5</v>
      </c>
      <c r="H4" s="3">
        <v>2</v>
      </c>
      <c r="I4" s="4">
        <f>10 + K4</f>
        <v>11</v>
      </c>
      <c r="J4" s="4">
        <f xml:space="preserve"> 15 + K4</f>
        <v>16</v>
      </c>
      <c r="K4" s="4">
        <f>($L4-$Q4)/$N4</f>
        <v>1</v>
      </c>
      <c r="L4" s="3">
        <v>1667</v>
      </c>
      <c r="M4" s="3">
        <f>($C4-$B4)/$B4</f>
        <v>0.44</v>
      </c>
      <c r="N4" s="3">
        <f>ROUNDUP($D4/$E4,0)</f>
        <v>1667</v>
      </c>
      <c r="O4" s="3">
        <f>$B4+ROUNDUP($B4*($G4+$H4+$I4)%,0)</f>
        <v>59</v>
      </c>
      <c r="P4" s="3">
        <f>$B4+ROUNDUP($B4*($G4+$H4+$J4)%,0)</f>
        <v>62</v>
      </c>
      <c r="Q4" s="3">
        <f>$L4-$N4</f>
        <v>0</v>
      </c>
      <c r="R4" s="3">
        <f>IF(ROUNDUP($B4+($B4*($G4+$H4+$I4)%-$Q4/$N4),0)&gt;=$C4-($C4*3%),ROUNDUP($C4-($C4*3%),0), ROUNDUP($B4+($B4*($G4+$H4+$I4)%-$Q4/$N4),0))</f>
        <v>59</v>
      </c>
      <c r="S4" s="3">
        <f>IF(ROUNDUP($B4+($B4*($G4+$H4+$J4)%-$Q4/$N4),0)&gt;=$C4-($C4*3%),ROUNDUP($C4-($C4*3%),0), ROUNDUP($B4+($B4*($G4+$H4+$J4)%-$Q4/$N4),0))</f>
        <v>62</v>
      </c>
      <c r="T4" s="3">
        <f>N4*O4</f>
        <v>98353</v>
      </c>
      <c r="U4" s="3">
        <f>N4*P4</f>
        <v>103354</v>
      </c>
      <c r="V4" s="3">
        <f>$L4*$R4</f>
        <v>98353</v>
      </c>
      <c r="W4" s="3">
        <f>$L4*$S4</f>
        <v>103354</v>
      </c>
      <c r="X4" s="3">
        <f>$N4*$B4+ROUNDUP($N4*$B4*($G4+$H4)%,0)</f>
        <v>89185</v>
      </c>
      <c r="Y4" s="3">
        <f>($V4-$X4)/$X4*100</f>
        <v>10.279755564276503</v>
      </c>
      <c r="Z4" s="3">
        <f>($W4-$X4)/$X4*100</f>
        <v>15.887200762460054</v>
      </c>
    </row>
    <row r="5" spans="1:26" x14ac:dyDescent="0.35">
      <c r="B5" s="3">
        <v>50</v>
      </c>
      <c r="C5" s="3">
        <v>72</v>
      </c>
      <c r="D5" s="3">
        <v>50000</v>
      </c>
      <c r="E5" s="3">
        <v>30</v>
      </c>
      <c r="F5" s="3">
        <v>2</v>
      </c>
      <c r="G5" s="3">
        <v>5</v>
      </c>
      <c r="H5" s="3">
        <v>2</v>
      </c>
      <c r="I5" s="4">
        <f t="shared" ref="I5:I33" si="0">10 + K5</f>
        <v>11</v>
      </c>
      <c r="J5" s="4">
        <f t="shared" ref="J5:J33" si="1" xml:space="preserve"> 15 + K5</f>
        <v>16</v>
      </c>
      <c r="K5" s="4">
        <f t="shared" ref="K5:K33" si="2">($L5-$Q5)/$N5</f>
        <v>1</v>
      </c>
      <c r="L5" s="3">
        <v>1700</v>
      </c>
      <c r="M5" s="3">
        <f>($C5-$B5)/$B5</f>
        <v>0.44</v>
      </c>
      <c r="N5" s="3">
        <f>ROUNDUP($D5/$E5,0)</f>
        <v>1667</v>
      </c>
      <c r="O5" s="3">
        <f t="shared" ref="O5:O33" si="3">$B5+ROUNDUP($B5*($G5+$H5+$I5)%,0)</f>
        <v>59</v>
      </c>
      <c r="P5" s="3">
        <f t="shared" ref="P5:P33" si="4">$B5+ROUNDUP($B5*($G5+$H5+$J5)%,0)</f>
        <v>62</v>
      </c>
      <c r="Q5" s="3">
        <f>($L5-$N5)+$Q4</f>
        <v>33</v>
      </c>
      <c r="R5" s="3">
        <f t="shared" ref="R5:R33" si="5">IF(ROUNDUP($B5+($B5*($G5+$H5+$I5)%-$Q5/$N5),0)&gt;=$C5-($C5*3%),ROUNDUP($C5-($C5*3%),0), ROUNDUP($B5+($B5*($G5+$H5+$I5)%-$Q5/$N5),0))</f>
        <v>59</v>
      </c>
      <c r="S5" s="3">
        <f t="shared" ref="S5:S33" si="6">IF(ROUNDUP($B5+($B5*($G5+$H5+$J5)%-$Q5/$N5),0)&gt;=$C5-($C5*3%),ROUNDUP($C5-($C5*3%),0), ROUNDUP($B5+($B5*($G5+$H5+$J5)%-$Q5/$N5),0))</f>
        <v>62</v>
      </c>
      <c r="T5" s="3">
        <f t="shared" ref="T5:T33" si="7">N5*O5</f>
        <v>98353</v>
      </c>
      <c r="U5" s="3">
        <f t="shared" ref="U5:U33" si="8">N5*P5</f>
        <v>103354</v>
      </c>
      <c r="V5" s="3">
        <f t="shared" ref="V5:V33" si="9">$L5*$R5</f>
        <v>100300</v>
      </c>
      <c r="W5" s="3">
        <f t="shared" ref="W5:W33" si="10">$L5*$S5</f>
        <v>105400</v>
      </c>
      <c r="X5" s="3">
        <f t="shared" ref="X5:X33" si="11">$N5*$B5+ROUNDUP($N5*$B5*($G5+$H5)%,0)</f>
        <v>89185</v>
      </c>
      <c r="Y5" s="3">
        <f t="shared" ref="Y5:Y33" si="12">($V5-$X5)/$X5*100</f>
        <v>12.462858103941246</v>
      </c>
      <c r="Z5" s="3">
        <f t="shared" ref="Z5:Z33" si="13">($W5-$X5)/$X5*100</f>
        <v>18.181308516006055</v>
      </c>
    </row>
    <row r="6" spans="1:26" x14ac:dyDescent="0.35">
      <c r="B6" s="3">
        <v>50</v>
      </c>
      <c r="C6" s="3">
        <v>72</v>
      </c>
      <c r="D6" s="3">
        <v>50000</v>
      </c>
      <c r="E6" s="3">
        <v>30</v>
      </c>
      <c r="F6" s="3">
        <v>3</v>
      </c>
      <c r="G6" s="3">
        <v>5</v>
      </c>
      <c r="H6" s="3">
        <v>2</v>
      </c>
      <c r="I6" s="4">
        <f t="shared" si="0"/>
        <v>10.980203959208158</v>
      </c>
      <c r="J6" s="4">
        <f t="shared" si="1"/>
        <v>15.980203959208158</v>
      </c>
      <c r="K6" s="4">
        <f t="shared" si="2"/>
        <v>0.98020395920815839</v>
      </c>
      <c r="L6" s="3">
        <v>1345</v>
      </c>
      <c r="M6" s="3">
        <f>($C6-$B6)/$B6</f>
        <v>0.44</v>
      </c>
      <c r="N6" s="3">
        <f>ROUNDUP($D6/$E6,0)</f>
        <v>1667</v>
      </c>
      <c r="O6" s="3">
        <f t="shared" si="3"/>
        <v>59</v>
      </c>
      <c r="P6" s="3">
        <f t="shared" si="4"/>
        <v>62</v>
      </c>
      <c r="Q6" s="3">
        <f>($L6-$N6)+$Q5</f>
        <v>-289</v>
      </c>
      <c r="R6" s="3">
        <f t="shared" si="5"/>
        <v>60</v>
      </c>
      <c r="S6" s="3">
        <f t="shared" si="6"/>
        <v>62</v>
      </c>
      <c r="T6" s="3">
        <f t="shared" si="7"/>
        <v>98353</v>
      </c>
      <c r="U6" s="3">
        <f t="shared" si="8"/>
        <v>103354</v>
      </c>
      <c r="V6" s="3">
        <f t="shared" si="9"/>
        <v>80700</v>
      </c>
      <c r="W6" s="3">
        <f t="shared" si="10"/>
        <v>83390</v>
      </c>
      <c r="X6" s="3">
        <f t="shared" si="11"/>
        <v>89185</v>
      </c>
      <c r="Y6" s="3">
        <f t="shared" si="12"/>
        <v>-9.5139317149744915</v>
      </c>
      <c r="Z6" s="3">
        <f t="shared" si="13"/>
        <v>-6.4977294388069744</v>
      </c>
    </row>
    <row r="7" spans="1:26" x14ac:dyDescent="0.35">
      <c r="B7" s="3">
        <v>50</v>
      </c>
      <c r="C7" s="3">
        <v>72</v>
      </c>
      <c r="D7" s="3">
        <v>50000</v>
      </c>
      <c r="E7" s="3">
        <v>30</v>
      </c>
      <c r="F7" s="3">
        <v>4</v>
      </c>
      <c r="G7" s="3">
        <v>5</v>
      </c>
      <c r="H7" s="3">
        <v>2</v>
      </c>
      <c r="I7" s="4">
        <f t="shared" si="0"/>
        <v>11.173365326934613</v>
      </c>
      <c r="J7" s="4">
        <f t="shared" si="1"/>
        <v>16.173365326934615</v>
      </c>
      <c r="K7" s="4">
        <f t="shared" si="2"/>
        <v>1.1733653269346132</v>
      </c>
      <c r="L7" s="3">
        <v>0</v>
      </c>
      <c r="M7" s="3">
        <f>($C7-$B7)/$B7</f>
        <v>0.44</v>
      </c>
      <c r="N7" s="3">
        <f>ROUNDUP($D7/$E7,0)</f>
        <v>1667</v>
      </c>
      <c r="O7" s="3">
        <f t="shared" si="3"/>
        <v>60</v>
      </c>
      <c r="P7" s="3">
        <f t="shared" si="4"/>
        <v>62</v>
      </c>
      <c r="Q7" s="3">
        <f>($L7-$N7)+$Q6</f>
        <v>-1956</v>
      </c>
      <c r="R7" s="3">
        <f t="shared" si="5"/>
        <v>61</v>
      </c>
      <c r="S7" s="3">
        <f t="shared" si="6"/>
        <v>63</v>
      </c>
      <c r="T7" s="3">
        <f t="shared" si="7"/>
        <v>100020</v>
      </c>
      <c r="U7" s="3">
        <f t="shared" si="8"/>
        <v>103354</v>
      </c>
      <c r="V7" s="3">
        <f t="shared" si="9"/>
        <v>0</v>
      </c>
      <c r="W7" s="3">
        <f t="shared" si="10"/>
        <v>0</v>
      </c>
      <c r="X7" s="3">
        <f t="shared" si="11"/>
        <v>89185</v>
      </c>
      <c r="Y7" s="3">
        <f t="shared" si="12"/>
        <v>-100</v>
      </c>
      <c r="Z7" s="3">
        <f t="shared" si="13"/>
        <v>-100</v>
      </c>
    </row>
    <row r="8" spans="1:26" x14ac:dyDescent="0.35">
      <c r="B8" s="3">
        <v>50</v>
      </c>
      <c r="C8" s="3">
        <v>72</v>
      </c>
      <c r="D8" s="3">
        <v>50000</v>
      </c>
      <c r="E8" s="3">
        <v>30</v>
      </c>
      <c r="F8" s="3">
        <v>5</v>
      </c>
      <c r="G8" s="3">
        <v>5</v>
      </c>
      <c r="H8" s="3">
        <v>2</v>
      </c>
      <c r="I8" s="4">
        <f t="shared" si="0"/>
        <v>12.173365326934613</v>
      </c>
      <c r="J8" s="4">
        <f t="shared" si="1"/>
        <v>17.173365326934615</v>
      </c>
      <c r="K8" s="4">
        <f t="shared" si="2"/>
        <v>2.1733653269346132</v>
      </c>
      <c r="L8" s="3">
        <v>0</v>
      </c>
      <c r="M8" s="3">
        <f t="shared" ref="M8:M33" si="14">($C8-$B8)/$B8</f>
        <v>0.44</v>
      </c>
      <c r="N8" s="3">
        <f t="shared" ref="N8:N33" si="15">ROUNDUP($D8/$E8,0)</f>
        <v>1667</v>
      </c>
      <c r="O8" s="3">
        <f t="shared" si="3"/>
        <v>60</v>
      </c>
      <c r="P8" s="3">
        <f t="shared" si="4"/>
        <v>63</v>
      </c>
      <c r="Q8" s="3">
        <f t="shared" ref="Q8:Q33" si="16">($L8-$N8)+$Q7</f>
        <v>-3623</v>
      </c>
      <c r="R8" s="3">
        <f t="shared" si="5"/>
        <v>62</v>
      </c>
      <c r="S8" s="3">
        <f t="shared" si="6"/>
        <v>65</v>
      </c>
      <c r="T8" s="3">
        <f t="shared" si="7"/>
        <v>100020</v>
      </c>
      <c r="U8" s="3">
        <f t="shared" si="8"/>
        <v>105021</v>
      </c>
      <c r="V8" s="3">
        <f t="shared" si="9"/>
        <v>0</v>
      </c>
      <c r="W8" s="3">
        <f t="shared" si="10"/>
        <v>0</v>
      </c>
      <c r="X8" s="3">
        <f t="shared" si="11"/>
        <v>89185</v>
      </c>
      <c r="Y8" s="3">
        <f t="shared" si="12"/>
        <v>-100</v>
      </c>
      <c r="Z8" s="3">
        <f t="shared" si="13"/>
        <v>-100</v>
      </c>
    </row>
    <row r="9" spans="1:26" x14ac:dyDescent="0.35">
      <c r="B9" s="3">
        <v>50</v>
      </c>
      <c r="C9" s="3">
        <v>72</v>
      </c>
      <c r="D9" s="3">
        <v>50000</v>
      </c>
      <c r="E9" s="3">
        <v>30</v>
      </c>
      <c r="F9" s="3">
        <v>6</v>
      </c>
      <c r="G9" s="3">
        <v>5</v>
      </c>
      <c r="H9" s="3">
        <v>2</v>
      </c>
      <c r="I9" s="4">
        <f t="shared" si="0"/>
        <v>13.173365326934613</v>
      </c>
      <c r="J9" s="4">
        <f t="shared" si="1"/>
        <v>18.173365326934615</v>
      </c>
      <c r="K9" s="4">
        <f t="shared" si="2"/>
        <v>3.1733653269346132</v>
      </c>
      <c r="L9" s="3">
        <v>0</v>
      </c>
      <c r="M9" s="3">
        <f t="shared" si="14"/>
        <v>0.44</v>
      </c>
      <c r="N9" s="3">
        <f t="shared" si="15"/>
        <v>1667</v>
      </c>
      <c r="O9" s="3">
        <f t="shared" si="3"/>
        <v>61</v>
      </c>
      <c r="P9" s="3">
        <f t="shared" si="4"/>
        <v>63</v>
      </c>
      <c r="Q9" s="3">
        <f t="shared" si="16"/>
        <v>-5290</v>
      </c>
      <c r="R9" s="3">
        <f t="shared" si="5"/>
        <v>64</v>
      </c>
      <c r="S9" s="3">
        <f t="shared" si="6"/>
        <v>66</v>
      </c>
      <c r="T9" s="3">
        <f t="shared" si="7"/>
        <v>101687</v>
      </c>
      <c r="U9" s="3">
        <f t="shared" si="8"/>
        <v>105021</v>
      </c>
      <c r="V9" s="3">
        <f t="shared" si="9"/>
        <v>0</v>
      </c>
      <c r="W9" s="3">
        <f t="shared" si="10"/>
        <v>0</v>
      </c>
      <c r="X9" s="3">
        <f t="shared" si="11"/>
        <v>89185</v>
      </c>
      <c r="Y9" s="3">
        <f t="shared" si="12"/>
        <v>-100</v>
      </c>
      <c r="Z9" s="3">
        <f t="shared" si="13"/>
        <v>-100</v>
      </c>
    </row>
    <row r="10" spans="1:26" x14ac:dyDescent="0.35">
      <c r="B10" s="3">
        <v>50</v>
      </c>
      <c r="C10" s="3">
        <v>72</v>
      </c>
      <c r="D10" s="3">
        <v>50000</v>
      </c>
      <c r="E10" s="3">
        <v>30</v>
      </c>
      <c r="F10" s="3">
        <v>7</v>
      </c>
      <c r="G10" s="3">
        <v>5</v>
      </c>
      <c r="H10" s="3">
        <v>2</v>
      </c>
      <c r="I10" s="4">
        <f t="shared" si="0"/>
        <v>14.173365326934613</v>
      </c>
      <c r="J10" s="4">
        <f t="shared" si="1"/>
        <v>19.173365326934615</v>
      </c>
      <c r="K10" s="4">
        <f t="shared" si="2"/>
        <v>4.1733653269346132</v>
      </c>
      <c r="L10" s="3">
        <v>1200</v>
      </c>
      <c r="M10" s="3">
        <f t="shared" si="14"/>
        <v>0.44</v>
      </c>
      <c r="N10" s="3">
        <f t="shared" si="15"/>
        <v>1667</v>
      </c>
      <c r="O10" s="3">
        <f t="shared" si="3"/>
        <v>61</v>
      </c>
      <c r="P10" s="3">
        <f t="shared" si="4"/>
        <v>64</v>
      </c>
      <c r="Q10" s="3">
        <f t="shared" si="16"/>
        <v>-5757</v>
      </c>
      <c r="R10" s="3">
        <f t="shared" si="5"/>
        <v>65</v>
      </c>
      <c r="S10" s="3">
        <f t="shared" si="6"/>
        <v>67</v>
      </c>
      <c r="T10" s="3">
        <f t="shared" si="7"/>
        <v>101687</v>
      </c>
      <c r="U10" s="3">
        <f t="shared" si="8"/>
        <v>106688</v>
      </c>
      <c r="V10" s="3">
        <f t="shared" si="9"/>
        <v>78000</v>
      </c>
      <c r="W10" s="3">
        <f t="shared" si="10"/>
        <v>80400</v>
      </c>
      <c r="X10" s="3">
        <f t="shared" si="11"/>
        <v>89185</v>
      </c>
      <c r="Y10" s="3">
        <f t="shared" si="12"/>
        <v>-12.541346639008802</v>
      </c>
      <c r="Z10" s="3">
        <f t="shared" si="13"/>
        <v>-9.8503111509783032</v>
      </c>
    </row>
    <row r="11" spans="1:26" x14ac:dyDescent="0.35">
      <c r="B11" s="3">
        <v>50</v>
      </c>
      <c r="C11" s="3">
        <v>72</v>
      </c>
      <c r="D11" s="3">
        <v>50000</v>
      </c>
      <c r="E11" s="3">
        <v>30</v>
      </c>
      <c r="F11" s="3">
        <v>8</v>
      </c>
      <c r="G11" s="3">
        <v>5</v>
      </c>
      <c r="H11" s="3">
        <v>2</v>
      </c>
      <c r="I11" s="4">
        <f t="shared" si="0"/>
        <v>14.453509298140371</v>
      </c>
      <c r="J11" s="4">
        <f t="shared" si="1"/>
        <v>19.453509298140371</v>
      </c>
      <c r="K11" s="4">
        <f t="shared" si="2"/>
        <v>4.4535092981403723</v>
      </c>
      <c r="L11" s="3">
        <v>0</v>
      </c>
      <c r="M11" s="3">
        <f t="shared" si="14"/>
        <v>0.44</v>
      </c>
      <c r="N11" s="3">
        <f t="shared" si="15"/>
        <v>1667</v>
      </c>
      <c r="O11" s="3">
        <f t="shared" si="3"/>
        <v>61</v>
      </c>
      <c r="P11" s="3">
        <f t="shared" si="4"/>
        <v>64</v>
      </c>
      <c r="Q11" s="3">
        <f t="shared" si="16"/>
        <v>-7424</v>
      </c>
      <c r="R11" s="3">
        <f t="shared" si="5"/>
        <v>66</v>
      </c>
      <c r="S11" s="3">
        <f t="shared" si="6"/>
        <v>68</v>
      </c>
      <c r="T11" s="3">
        <f t="shared" si="7"/>
        <v>101687</v>
      </c>
      <c r="U11" s="3">
        <f t="shared" si="8"/>
        <v>106688</v>
      </c>
      <c r="V11" s="3">
        <f t="shared" si="9"/>
        <v>0</v>
      </c>
      <c r="W11" s="3">
        <f t="shared" si="10"/>
        <v>0</v>
      </c>
      <c r="X11" s="3">
        <f t="shared" si="11"/>
        <v>89185</v>
      </c>
      <c r="Y11" s="3">
        <f t="shared" si="12"/>
        <v>-100</v>
      </c>
      <c r="Z11" s="3">
        <f t="shared" si="13"/>
        <v>-100</v>
      </c>
    </row>
    <row r="12" spans="1:26" x14ac:dyDescent="0.35">
      <c r="B12" s="3">
        <v>50</v>
      </c>
      <c r="C12" s="3">
        <v>72</v>
      </c>
      <c r="D12" s="3">
        <v>50000</v>
      </c>
      <c r="E12" s="3">
        <v>30</v>
      </c>
      <c r="F12" s="3">
        <v>9</v>
      </c>
      <c r="G12" s="3">
        <v>5</v>
      </c>
      <c r="H12" s="3">
        <v>2</v>
      </c>
      <c r="I12" s="4">
        <f t="shared" si="0"/>
        <v>15.453509298140371</v>
      </c>
      <c r="J12" s="4">
        <f t="shared" si="1"/>
        <v>20.453509298140371</v>
      </c>
      <c r="K12" s="4">
        <f t="shared" si="2"/>
        <v>5.4535092981403723</v>
      </c>
      <c r="L12" s="3">
        <v>0</v>
      </c>
      <c r="M12" s="3">
        <f t="shared" si="14"/>
        <v>0.44</v>
      </c>
      <c r="N12" s="3">
        <f t="shared" si="15"/>
        <v>1667</v>
      </c>
      <c r="O12" s="3">
        <f t="shared" si="3"/>
        <v>62</v>
      </c>
      <c r="P12" s="3">
        <f t="shared" si="4"/>
        <v>64</v>
      </c>
      <c r="Q12" s="3">
        <f t="shared" si="16"/>
        <v>-9091</v>
      </c>
      <c r="R12" s="3">
        <f t="shared" si="5"/>
        <v>67</v>
      </c>
      <c r="S12" s="3">
        <f t="shared" si="6"/>
        <v>70</v>
      </c>
      <c r="T12" s="3">
        <f t="shared" si="7"/>
        <v>103354</v>
      </c>
      <c r="U12" s="3">
        <f t="shared" si="8"/>
        <v>106688</v>
      </c>
      <c r="V12" s="3">
        <f t="shared" si="9"/>
        <v>0</v>
      </c>
      <c r="W12" s="3">
        <f t="shared" si="10"/>
        <v>0</v>
      </c>
      <c r="X12" s="3">
        <f t="shared" si="11"/>
        <v>89185</v>
      </c>
      <c r="Y12" s="3">
        <f t="shared" si="12"/>
        <v>-100</v>
      </c>
      <c r="Z12" s="3">
        <f t="shared" si="13"/>
        <v>-100</v>
      </c>
    </row>
    <row r="13" spans="1:26" x14ac:dyDescent="0.35">
      <c r="B13" s="3">
        <v>50</v>
      </c>
      <c r="C13" s="3">
        <v>72</v>
      </c>
      <c r="D13" s="3">
        <v>50000</v>
      </c>
      <c r="E13" s="3">
        <v>30</v>
      </c>
      <c r="F13" s="3">
        <v>10</v>
      </c>
      <c r="G13" s="3">
        <v>5</v>
      </c>
      <c r="H13" s="3">
        <v>2</v>
      </c>
      <c r="I13" s="4">
        <f t="shared" si="0"/>
        <v>16.453509298140371</v>
      </c>
      <c r="J13" s="4">
        <f t="shared" si="1"/>
        <v>21.453509298140371</v>
      </c>
      <c r="K13" s="4">
        <f t="shared" si="2"/>
        <v>6.4535092981403723</v>
      </c>
      <c r="L13" s="3">
        <v>1775</v>
      </c>
      <c r="M13" s="3">
        <f t="shared" si="14"/>
        <v>0.44</v>
      </c>
      <c r="N13" s="3">
        <f t="shared" si="15"/>
        <v>1667</v>
      </c>
      <c r="O13" s="3">
        <f t="shared" si="3"/>
        <v>62</v>
      </c>
      <c r="P13" s="3">
        <f t="shared" si="4"/>
        <v>65</v>
      </c>
      <c r="Q13" s="3">
        <f t="shared" si="16"/>
        <v>-8983</v>
      </c>
      <c r="R13" s="3">
        <f t="shared" si="5"/>
        <v>68</v>
      </c>
      <c r="S13" s="3">
        <f t="shared" si="6"/>
        <v>70</v>
      </c>
      <c r="T13" s="3">
        <f t="shared" si="7"/>
        <v>103354</v>
      </c>
      <c r="U13" s="3">
        <f t="shared" si="8"/>
        <v>108355</v>
      </c>
      <c r="V13" s="3">
        <f t="shared" si="9"/>
        <v>120700</v>
      </c>
      <c r="W13" s="3">
        <f t="shared" si="10"/>
        <v>124250</v>
      </c>
      <c r="X13" s="3">
        <f t="shared" si="11"/>
        <v>89185</v>
      </c>
      <c r="Y13" s="3">
        <f t="shared" si="12"/>
        <v>35.336659752200482</v>
      </c>
      <c r="Z13" s="3">
        <f t="shared" si="13"/>
        <v>39.317149744912264</v>
      </c>
    </row>
    <row r="14" spans="1:26" x14ac:dyDescent="0.35">
      <c r="B14" s="3">
        <v>50</v>
      </c>
      <c r="C14" s="3">
        <v>72</v>
      </c>
      <c r="D14" s="3">
        <v>50000</v>
      </c>
      <c r="E14" s="3">
        <v>30</v>
      </c>
      <c r="F14" s="3">
        <v>11</v>
      </c>
      <c r="G14" s="3">
        <v>5</v>
      </c>
      <c r="H14" s="3">
        <v>2</v>
      </c>
      <c r="I14" s="4">
        <f t="shared" si="0"/>
        <v>16.388722255548892</v>
      </c>
      <c r="J14" s="4">
        <f t="shared" si="1"/>
        <v>21.388722255548892</v>
      </c>
      <c r="K14" s="4">
        <f t="shared" si="2"/>
        <v>6.3887222555488901</v>
      </c>
      <c r="L14" s="3">
        <v>300</v>
      </c>
      <c r="M14" s="3">
        <f t="shared" si="14"/>
        <v>0.44</v>
      </c>
      <c r="N14" s="3">
        <f t="shared" si="15"/>
        <v>1667</v>
      </c>
      <c r="O14" s="3">
        <f t="shared" si="3"/>
        <v>62</v>
      </c>
      <c r="P14" s="3">
        <f t="shared" si="4"/>
        <v>65</v>
      </c>
      <c r="Q14" s="3">
        <f t="shared" si="16"/>
        <v>-10350</v>
      </c>
      <c r="R14" s="3">
        <f t="shared" si="5"/>
        <v>68</v>
      </c>
      <c r="S14" s="3">
        <f t="shared" si="6"/>
        <v>70</v>
      </c>
      <c r="T14" s="3">
        <f t="shared" si="7"/>
        <v>103354</v>
      </c>
      <c r="U14" s="3">
        <f t="shared" si="8"/>
        <v>108355</v>
      </c>
      <c r="V14" s="3">
        <f t="shared" si="9"/>
        <v>20400</v>
      </c>
      <c r="W14" s="3">
        <f t="shared" si="10"/>
        <v>21000</v>
      </c>
      <c r="X14" s="3">
        <f t="shared" si="11"/>
        <v>89185</v>
      </c>
      <c r="Y14" s="3">
        <f t="shared" si="12"/>
        <v>-77.126198351740754</v>
      </c>
      <c r="Z14" s="3">
        <f t="shared" si="13"/>
        <v>-76.453439479733149</v>
      </c>
    </row>
    <row r="15" spans="1:26" x14ac:dyDescent="0.35">
      <c r="B15" s="3">
        <v>50</v>
      </c>
      <c r="C15" s="3">
        <v>72</v>
      </c>
      <c r="D15" s="3">
        <v>50000</v>
      </c>
      <c r="E15" s="3">
        <v>30</v>
      </c>
      <c r="F15" s="3">
        <v>12</v>
      </c>
      <c r="G15" s="3">
        <v>5</v>
      </c>
      <c r="H15" s="3">
        <v>2</v>
      </c>
      <c r="I15" s="4">
        <f t="shared" si="0"/>
        <v>17.208758248350328</v>
      </c>
      <c r="J15" s="4">
        <f t="shared" si="1"/>
        <v>22.208758248350328</v>
      </c>
      <c r="K15" s="4">
        <f t="shared" si="2"/>
        <v>7.2087582483503301</v>
      </c>
      <c r="L15" s="3">
        <v>2280</v>
      </c>
      <c r="M15" s="3">
        <f t="shared" si="14"/>
        <v>0.44</v>
      </c>
      <c r="N15" s="3">
        <f t="shared" si="15"/>
        <v>1667</v>
      </c>
      <c r="O15" s="3">
        <f t="shared" si="3"/>
        <v>63</v>
      </c>
      <c r="P15" s="3">
        <f t="shared" si="4"/>
        <v>65</v>
      </c>
      <c r="Q15" s="3">
        <f t="shared" si="16"/>
        <v>-9737</v>
      </c>
      <c r="R15" s="3">
        <f t="shared" si="5"/>
        <v>68</v>
      </c>
      <c r="S15" s="3">
        <f t="shared" si="6"/>
        <v>70</v>
      </c>
      <c r="T15" s="3">
        <f t="shared" si="7"/>
        <v>105021</v>
      </c>
      <c r="U15" s="3">
        <f t="shared" si="8"/>
        <v>108355</v>
      </c>
      <c r="V15" s="3">
        <f t="shared" si="9"/>
        <v>155040</v>
      </c>
      <c r="W15" s="3">
        <f t="shared" si="10"/>
        <v>159600</v>
      </c>
      <c r="X15" s="3">
        <f t="shared" si="11"/>
        <v>89185</v>
      </c>
      <c r="Y15" s="3">
        <f t="shared" si="12"/>
        <v>73.84089252677019</v>
      </c>
      <c r="Z15" s="3">
        <f t="shared" si="13"/>
        <v>78.953859954028133</v>
      </c>
    </row>
    <row r="16" spans="1:26" x14ac:dyDescent="0.35">
      <c r="B16" s="3">
        <v>50</v>
      </c>
      <c r="C16" s="3">
        <v>72</v>
      </c>
      <c r="D16" s="3">
        <v>50000</v>
      </c>
      <c r="E16" s="3">
        <v>30</v>
      </c>
      <c r="F16" s="3">
        <v>13</v>
      </c>
      <c r="G16" s="3">
        <v>5</v>
      </c>
      <c r="H16" s="3">
        <v>2</v>
      </c>
      <c r="I16" s="4">
        <f t="shared" si="0"/>
        <v>16.841031793641271</v>
      </c>
      <c r="J16" s="4">
        <f t="shared" si="1"/>
        <v>21.841031793641271</v>
      </c>
      <c r="K16" s="4">
        <f t="shared" si="2"/>
        <v>6.8410317936412719</v>
      </c>
      <c r="L16" s="3">
        <v>1872</v>
      </c>
      <c r="M16" s="3">
        <f t="shared" si="14"/>
        <v>0.44</v>
      </c>
      <c r="N16" s="3">
        <f t="shared" si="15"/>
        <v>1667</v>
      </c>
      <c r="O16" s="3">
        <f t="shared" si="3"/>
        <v>62</v>
      </c>
      <c r="P16" s="3">
        <f t="shared" si="4"/>
        <v>65</v>
      </c>
      <c r="Q16" s="3">
        <f t="shared" si="16"/>
        <v>-9532</v>
      </c>
      <c r="R16" s="3">
        <f t="shared" si="5"/>
        <v>68</v>
      </c>
      <c r="S16" s="3">
        <f t="shared" si="6"/>
        <v>70</v>
      </c>
      <c r="T16" s="3">
        <f t="shared" si="7"/>
        <v>103354</v>
      </c>
      <c r="U16" s="3">
        <f t="shared" si="8"/>
        <v>108355</v>
      </c>
      <c r="V16" s="3">
        <f t="shared" si="9"/>
        <v>127296</v>
      </c>
      <c r="W16" s="3">
        <f t="shared" si="10"/>
        <v>131040</v>
      </c>
      <c r="X16" s="3">
        <f t="shared" si="11"/>
        <v>89185</v>
      </c>
      <c r="Y16" s="3">
        <f t="shared" si="12"/>
        <v>42.732522285137634</v>
      </c>
      <c r="Z16" s="3">
        <f t="shared" si="13"/>
        <v>46.930537646465211</v>
      </c>
    </row>
    <row r="17" spans="2:26" x14ac:dyDescent="0.35">
      <c r="B17" s="3">
        <v>50</v>
      </c>
      <c r="C17" s="3">
        <v>72</v>
      </c>
      <c r="D17" s="3">
        <v>50000</v>
      </c>
      <c r="E17" s="3">
        <v>30</v>
      </c>
      <c r="F17" s="3">
        <v>14</v>
      </c>
      <c r="G17" s="3">
        <v>5</v>
      </c>
      <c r="H17" s="3">
        <v>2</v>
      </c>
      <c r="I17" s="4">
        <f t="shared" si="0"/>
        <v>16.718056388722257</v>
      </c>
      <c r="J17" s="4">
        <f t="shared" si="1"/>
        <v>21.718056388722257</v>
      </c>
      <c r="K17" s="4">
        <f t="shared" si="2"/>
        <v>6.718056388722256</v>
      </c>
      <c r="L17" s="3">
        <v>2456</v>
      </c>
      <c r="M17" s="3">
        <f t="shared" si="14"/>
        <v>0.44</v>
      </c>
      <c r="N17" s="3">
        <f t="shared" si="15"/>
        <v>1667</v>
      </c>
      <c r="O17" s="3">
        <f t="shared" si="3"/>
        <v>62</v>
      </c>
      <c r="P17" s="3">
        <f t="shared" si="4"/>
        <v>65</v>
      </c>
      <c r="Q17" s="3">
        <f t="shared" si="16"/>
        <v>-8743</v>
      </c>
      <c r="R17" s="3">
        <f t="shared" si="5"/>
        <v>68</v>
      </c>
      <c r="S17" s="3">
        <f t="shared" si="6"/>
        <v>70</v>
      </c>
      <c r="T17" s="3">
        <f t="shared" si="7"/>
        <v>103354</v>
      </c>
      <c r="U17" s="3">
        <f t="shared" si="8"/>
        <v>108355</v>
      </c>
      <c r="V17" s="3">
        <f t="shared" si="9"/>
        <v>167008</v>
      </c>
      <c r="W17" s="3">
        <f t="shared" si="10"/>
        <v>171920</v>
      </c>
      <c r="X17" s="3">
        <f t="shared" si="11"/>
        <v>89185</v>
      </c>
      <c r="Y17" s="3">
        <f t="shared" si="12"/>
        <v>87.260189493748953</v>
      </c>
      <c r="Z17" s="3">
        <f t="shared" si="13"/>
        <v>92.767842125918037</v>
      </c>
    </row>
    <row r="18" spans="2:26" x14ac:dyDescent="0.35">
      <c r="B18" s="3">
        <v>50</v>
      </c>
      <c r="C18" s="3">
        <v>72</v>
      </c>
      <c r="D18" s="3">
        <v>50000</v>
      </c>
      <c r="E18" s="3">
        <v>30</v>
      </c>
      <c r="F18" s="3">
        <v>15</v>
      </c>
      <c r="G18" s="3">
        <v>5</v>
      </c>
      <c r="H18" s="3">
        <v>2</v>
      </c>
      <c r="I18" s="4">
        <f t="shared" si="0"/>
        <v>16.244751049790043</v>
      </c>
      <c r="J18" s="4">
        <f t="shared" si="1"/>
        <v>21.244751049790043</v>
      </c>
      <c r="K18" s="4">
        <f t="shared" si="2"/>
        <v>6.2447510497900423</v>
      </c>
      <c r="L18" s="3">
        <v>340</v>
      </c>
      <c r="M18" s="3">
        <f t="shared" si="14"/>
        <v>0.44</v>
      </c>
      <c r="N18" s="3">
        <f t="shared" si="15"/>
        <v>1667</v>
      </c>
      <c r="O18" s="3">
        <f t="shared" si="3"/>
        <v>62</v>
      </c>
      <c r="P18" s="3">
        <f t="shared" si="4"/>
        <v>65</v>
      </c>
      <c r="Q18" s="3">
        <f t="shared" si="16"/>
        <v>-10070</v>
      </c>
      <c r="R18" s="3">
        <f t="shared" si="5"/>
        <v>68</v>
      </c>
      <c r="S18" s="3">
        <f t="shared" si="6"/>
        <v>70</v>
      </c>
      <c r="T18" s="3">
        <f t="shared" si="7"/>
        <v>103354</v>
      </c>
      <c r="U18" s="3">
        <f t="shared" si="8"/>
        <v>108355</v>
      </c>
      <c r="V18" s="3">
        <f t="shared" si="9"/>
        <v>23120</v>
      </c>
      <c r="W18" s="3">
        <f t="shared" si="10"/>
        <v>23800</v>
      </c>
      <c r="X18" s="3">
        <f t="shared" si="11"/>
        <v>89185</v>
      </c>
      <c r="Y18" s="3">
        <f t="shared" si="12"/>
        <v>-74.076358131972867</v>
      </c>
      <c r="Z18" s="3">
        <f t="shared" si="13"/>
        <v>-73.313898077030899</v>
      </c>
    </row>
    <row r="19" spans="2:26" x14ac:dyDescent="0.35">
      <c r="B19" s="3">
        <v>50</v>
      </c>
      <c r="C19" s="3">
        <v>72</v>
      </c>
      <c r="D19" s="3">
        <v>50000</v>
      </c>
      <c r="E19" s="3">
        <v>30</v>
      </c>
      <c r="F19" s="3">
        <v>16</v>
      </c>
      <c r="G19" s="3">
        <v>5</v>
      </c>
      <c r="H19" s="3">
        <v>2</v>
      </c>
      <c r="I19" s="4">
        <f t="shared" si="0"/>
        <v>17.040791841631673</v>
      </c>
      <c r="J19" s="4">
        <f t="shared" si="1"/>
        <v>22.040791841631673</v>
      </c>
      <c r="K19" s="4">
        <f t="shared" si="2"/>
        <v>7.0407918416316733</v>
      </c>
      <c r="L19" s="3">
        <v>210</v>
      </c>
      <c r="M19" s="3">
        <f t="shared" si="14"/>
        <v>0.44</v>
      </c>
      <c r="N19" s="3">
        <f t="shared" si="15"/>
        <v>1667</v>
      </c>
      <c r="O19" s="3">
        <f t="shared" si="3"/>
        <v>63</v>
      </c>
      <c r="P19" s="3">
        <f t="shared" si="4"/>
        <v>65</v>
      </c>
      <c r="Q19" s="3">
        <f t="shared" si="16"/>
        <v>-11527</v>
      </c>
      <c r="R19" s="3">
        <f t="shared" si="5"/>
        <v>69</v>
      </c>
      <c r="S19" s="3">
        <f t="shared" si="6"/>
        <v>70</v>
      </c>
      <c r="T19" s="3">
        <f t="shared" si="7"/>
        <v>105021</v>
      </c>
      <c r="U19" s="3">
        <f t="shared" si="8"/>
        <v>108355</v>
      </c>
      <c r="V19" s="3">
        <f t="shared" si="9"/>
        <v>14490</v>
      </c>
      <c r="W19" s="3">
        <f t="shared" si="10"/>
        <v>14700</v>
      </c>
      <c r="X19" s="3">
        <f t="shared" si="11"/>
        <v>89185</v>
      </c>
      <c r="Y19" s="3">
        <f t="shared" si="12"/>
        <v>-83.752873241015863</v>
      </c>
      <c r="Z19" s="3">
        <f t="shared" si="13"/>
        <v>-83.5174076358132</v>
      </c>
    </row>
    <row r="20" spans="2:26" x14ac:dyDescent="0.35">
      <c r="B20" s="3">
        <v>50</v>
      </c>
      <c r="C20" s="3">
        <v>72</v>
      </c>
      <c r="D20" s="3">
        <v>50000</v>
      </c>
      <c r="E20" s="3">
        <v>30</v>
      </c>
      <c r="F20" s="3">
        <v>17</v>
      </c>
      <c r="G20" s="3">
        <v>5</v>
      </c>
      <c r="H20" s="3">
        <v>2</v>
      </c>
      <c r="I20" s="4">
        <f t="shared" si="0"/>
        <v>17.91481703659268</v>
      </c>
      <c r="J20" s="4">
        <f t="shared" si="1"/>
        <v>22.91481703659268</v>
      </c>
      <c r="K20" s="4">
        <f t="shared" si="2"/>
        <v>7.9148170365926811</v>
      </c>
      <c r="L20" s="3">
        <v>2345</v>
      </c>
      <c r="M20" s="3">
        <f t="shared" si="14"/>
        <v>0.44</v>
      </c>
      <c r="N20" s="3">
        <f t="shared" si="15"/>
        <v>1667</v>
      </c>
      <c r="O20" s="3">
        <f t="shared" si="3"/>
        <v>63</v>
      </c>
      <c r="P20" s="3">
        <f t="shared" si="4"/>
        <v>65</v>
      </c>
      <c r="Q20" s="3">
        <f t="shared" si="16"/>
        <v>-10849</v>
      </c>
      <c r="R20" s="3">
        <f t="shared" si="5"/>
        <v>69</v>
      </c>
      <c r="S20" s="3">
        <f t="shared" si="6"/>
        <v>70</v>
      </c>
      <c r="T20" s="3">
        <f t="shared" si="7"/>
        <v>105021</v>
      </c>
      <c r="U20" s="3">
        <f t="shared" si="8"/>
        <v>108355</v>
      </c>
      <c r="V20" s="3">
        <f t="shared" si="9"/>
        <v>161805</v>
      </c>
      <c r="W20" s="3">
        <f t="shared" si="10"/>
        <v>164150</v>
      </c>
      <c r="X20" s="3">
        <f t="shared" si="11"/>
        <v>89185</v>
      </c>
      <c r="Y20" s="3">
        <f t="shared" si="12"/>
        <v>81.426248808656169</v>
      </c>
      <c r="Z20" s="3">
        <f t="shared" si="13"/>
        <v>84.05561473341929</v>
      </c>
    </row>
    <row r="21" spans="2:26" x14ac:dyDescent="0.35">
      <c r="B21" s="3">
        <v>50</v>
      </c>
      <c r="C21" s="3">
        <v>72</v>
      </c>
      <c r="D21" s="3">
        <v>50000</v>
      </c>
      <c r="E21" s="3">
        <v>30</v>
      </c>
      <c r="F21" s="3">
        <v>18</v>
      </c>
      <c r="G21" s="3">
        <v>5</v>
      </c>
      <c r="H21" s="3">
        <v>2</v>
      </c>
      <c r="I21" s="4">
        <f t="shared" si="0"/>
        <v>17.508098380323936</v>
      </c>
      <c r="J21" s="4">
        <f t="shared" si="1"/>
        <v>22.508098380323936</v>
      </c>
      <c r="K21" s="4">
        <f t="shared" si="2"/>
        <v>7.5080983803239354</v>
      </c>
      <c r="L21" s="3">
        <v>890</v>
      </c>
      <c r="M21" s="3">
        <f t="shared" si="14"/>
        <v>0.44</v>
      </c>
      <c r="N21" s="3">
        <f t="shared" si="15"/>
        <v>1667</v>
      </c>
      <c r="O21" s="3">
        <f t="shared" si="3"/>
        <v>63</v>
      </c>
      <c r="P21" s="3">
        <f t="shared" si="4"/>
        <v>65</v>
      </c>
      <c r="Q21" s="3">
        <f t="shared" si="16"/>
        <v>-11626</v>
      </c>
      <c r="R21" s="3">
        <f t="shared" si="5"/>
        <v>70</v>
      </c>
      <c r="S21" s="3">
        <f t="shared" si="6"/>
        <v>70</v>
      </c>
      <c r="T21" s="3">
        <f t="shared" si="7"/>
        <v>105021</v>
      </c>
      <c r="U21" s="3">
        <f t="shared" si="8"/>
        <v>108355</v>
      </c>
      <c r="V21" s="3">
        <f t="shared" si="9"/>
        <v>62300</v>
      </c>
      <c r="W21" s="3">
        <f t="shared" si="10"/>
        <v>62300</v>
      </c>
      <c r="X21" s="3">
        <f t="shared" si="11"/>
        <v>89185</v>
      </c>
      <c r="Y21" s="3">
        <f t="shared" si="12"/>
        <v>-30.14520378987498</v>
      </c>
      <c r="Z21" s="3">
        <f t="shared" si="13"/>
        <v>-30.14520378987498</v>
      </c>
    </row>
    <row r="22" spans="2:26" x14ac:dyDescent="0.35">
      <c r="B22" s="3">
        <v>50</v>
      </c>
      <c r="C22" s="3">
        <v>72</v>
      </c>
      <c r="D22" s="3">
        <v>50000</v>
      </c>
      <c r="E22" s="3">
        <v>30</v>
      </c>
      <c r="F22" s="3">
        <v>19</v>
      </c>
      <c r="G22" s="3">
        <v>5</v>
      </c>
      <c r="H22" s="3">
        <v>2</v>
      </c>
      <c r="I22" s="4">
        <f t="shared" si="0"/>
        <v>17.974205158968207</v>
      </c>
      <c r="J22" s="4">
        <f t="shared" si="1"/>
        <v>22.974205158968207</v>
      </c>
      <c r="K22" s="4">
        <f t="shared" si="2"/>
        <v>7.9742051589682061</v>
      </c>
      <c r="L22" s="3">
        <v>2170</v>
      </c>
      <c r="M22" s="3">
        <f t="shared" si="14"/>
        <v>0.44</v>
      </c>
      <c r="N22" s="3">
        <f t="shared" si="15"/>
        <v>1667</v>
      </c>
      <c r="O22" s="3">
        <f t="shared" si="3"/>
        <v>63</v>
      </c>
      <c r="P22" s="3">
        <f t="shared" si="4"/>
        <v>65</v>
      </c>
      <c r="Q22" s="3">
        <f t="shared" si="16"/>
        <v>-11123</v>
      </c>
      <c r="R22" s="3">
        <f t="shared" si="5"/>
        <v>70</v>
      </c>
      <c r="S22" s="3">
        <f t="shared" si="6"/>
        <v>70</v>
      </c>
      <c r="T22" s="3">
        <f t="shared" si="7"/>
        <v>105021</v>
      </c>
      <c r="U22" s="3">
        <f t="shared" si="8"/>
        <v>108355</v>
      </c>
      <c r="V22" s="3">
        <f t="shared" si="9"/>
        <v>151900</v>
      </c>
      <c r="W22" s="3">
        <f t="shared" si="10"/>
        <v>151900</v>
      </c>
      <c r="X22" s="3">
        <f t="shared" si="11"/>
        <v>89185</v>
      </c>
      <c r="Y22" s="3">
        <f t="shared" si="12"/>
        <v>70.320121096596964</v>
      </c>
      <c r="Z22" s="3">
        <f t="shared" si="13"/>
        <v>70.320121096596964</v>
      </c>
    </row>
    <row r="23" spans="2:26" x14ac:dyDescent="0.35">
      <c r="B23" s="3">
        <v>50</v>
      </c>
      <c r="C23" s="3">
        <v>72</v>
      </c>
      <c r="D23" s="3">
        <v>50000</v>
      </c>
      <c r="E23" s="3">
        <v>30</v>
      </c>
      <c r="F23" s="3">
        <v>20</v>
      </c>
      <c r="G23" s="3">
        <v>5</v>
      </c>
      <c r="H23" s="3">
        <v>2</v>
      </c>
      <c r="I23" s="4">
        <f t="shared" si="0"/>
        <v>17.672465506898618</v>
      </c>
      <c r="J23" s="4">
        <f t="shared" si="1"/>
        <v>22.672465506898618</v>
      </c>
      <c r="K23" s="4">
        <f t="shared" si="2"/>
        <v>7.6724655068986198</v>
      </c>
      <c r="L23" s="3">
        <v>1267</v>
      </c>
      <c r="M23" s="3">
        <f t="shared" si="14"/>
        <v>0.44</v>
      </c>
      <c r="N23" s="3">
        <f t="shared" si="15"/>
        <v>1667</v>
      </c>
      <c r="O23" s="3">
        <f t="shared" si="3"/>
        <v>63</v>
      </c>
      <c r="P23" s="3">
        <f t="shared" si="4"/>
        <v>65</v>
      </c>
      <c r="Q23" s="3">
        <f t="shared" si="16"/>
        <v>-11523</v>
      </c>
      <c r="R23" s="3">
        <f t="shared" si="5"/>
        <v>70</v>
      </c>
      <c r="S23" s="3">
        <f t="shared" si="6"/>
        <v>70</v>
      </c>
      <c r="T23" s="3">
        <f t="shared" si="7"/>
        <v>105021</v>
      </c>
      <c r="U23" s="3">
        <f t="shared" si="8"/>
        <v>108355</v>
      </c>
      <c r="V23" s="3">
        <f t="shared" si="9"/>
        <v>88690</v>
      </c>
      <c r="W23" s="3">
        <f t="shared" si="10"/>
        <v>88690</v>
      </c>
      <c r="X23" s="3">
        <f t="shared" si="11"/>
        <v>89185</v>
      </c>
      <c r="Y23" s="3">
        <f t="shared" si="12"/>
        <v>-0.55502606940629029</v>
      </c>
      <c r="Z23" s="3">
        <f t="shared" si="13"/>
        <v>-0.55502606940629029</v>
      </c>
    </row>
    <row r="24" spans="2:26" x14ac:dyDescent="0.35">
      <c r="B24" s="3">
        <v>50</v>
      </c>
      <c r="C24" s="3">
        <v>72</v>
      </c>
      <c r="D24" s="3">
        <v>50000</v>
      </c>
      <c r="E24" s="3">
        <v>30</v>
      </c>
      <c r="F24" s="3">
        <v>21</v>
      </c>
      <c r="G24" s="3">
        <v>5</v>
      </c>
      <c r="H24" s="3">
        <v>2</v>
      </c>
      <c r="I24" s="4">
        <f t="shared" si="0"/>
        <v>17.912417516496703</v>
      </c>
      <c r="J24" s="4">
        <f t="shared" si="1"/>
        <v>22.912417516496703</v>
      </c>
      <c r="K24" s="4">
        <f t="shared" si="2"/>
        <v>7.912417516496701</v>
      </c>
      <c r="L24" s="3">
        <v>1346</v>
      </c>
      <c r="M24" s="3">
        <f t="shared" si="14"/>
        <v>0.44</v>
      </c>
      <c r="N24" s="3">
        <f t="shared" si="15"/>
        <v>1667</v>
      </c>
      <c r="O24" s="3">
        <f t="shared" si="3"/>
        <v>63</v>
      </c>
      <c r="P24" s="3">
        <f t="shared" si="4"/>
        <v>65</v>
      </c>
      <c r="Q24" s="3">
        <f t="shared" si="16"/>
        <v>-11844</v>
      </c>
      <c r="R24" s="3">
        <f t="shared" si="5"/>
        <v>70</v>
      </c>
      <c r="S24" s="3">
        <f t="shared" si="6"/>
        <v>70</v>
      </c>
      <c r="T24" s="3">
        <f t="shared" si="7"/>
        <v>105021</v>
      </c>
      <c r="U24" s="3">
        <f t="shared" si="8"/>
        <v>108355</v>
      </c>
      <c r="V24" s="3">
        <f t="shared" si="9"/>
        <v>94220</v>
      </c>
      <c r="W24" s="3">
        <f t="shared" si="10"/>
        <v>94220</v>
      </c>
      <c r="X24" s="3">
        <f t="shared" si="11"/>
        <v>89185</v>
      </c>
      <c r="Y24" s="3">
        <f t="shared" si="12"/>
        <v>5.6455682009306498</v>
      </c>
      <c r="Z24" s="3">
        <f t="shared" si="13"/>
        <v>5.6455682009306498</v>
      </c>
    </row>
    <row r="25" spans="2:26" x14ac:dyDescent="0.35">
      <c r="B25" s="3">
        <v>50</v>
      </c>
      <c r="C25" s="3">
        <v>72</v>
      </c>
      <c r="D25" s="3">
        <v>50000</v>
      </c>
      <c r="E25" s="3">
        <v>30</v>
      </c>
      <c r="F25" s="3">
        <v>22</v>
      </c>
      <c r="G25" s="3">
        <v>5</v>
      </c>
      <c r="H25" s="3">
        <v>2</v>
      </c>
      <c r="I25" s="4">
        <f t="shared" si="0"/>
        <v>18.104979004199159</v>
      </c>
      <c r="J25" s="4">
        <f t="shared" si="1"/>
        <v>23.104979004199159</v>
      </c>
      <c r="K25" s="4">
        <f t="shared" si="2"/>
        <v>8.1049790041991603</v>
      </c>
      <c r="L25" s="3">
        <v>1987</v>
      </c>
      <c r="M25" s="3">
        <f t="shared" si="14"/>
        <v>0.44</v>
      </c>
      <c r="N25" s="3">
        <f t="shared" si="15"/>
        <v>1667</v>
      </c>
      <c r="O25" s="3">
        <f t="shared" si="3"/>
        <v>63</v>
      </c>
      <c r="P25" s="3">
        <f t="shared" si="4"/>
        <v>66</v>
      </c>
      <c r="Q25" s="3">
        <f t="shared" si="16"/>
        <v>-11524</v>
      </c>
      <c r="R25" s="3">
        <f t="shared" si="5"/>
        <v>70</v>
      </c>
      <c r="S25" s="3">
        <f t="shared" si="6"/>
        <v>70</v>
      </c>
      <c r="T25" s="3">
        <f t="shared" si="7"/>
        <v>105021</v>
      </c>
      <c r="U25" s="3">
        <f t="shared" si="8"/>
        <v>110022</v>
      </c>
      <c r="V25" s="3">
        <f t="shared" si="9"/>
        <v>139090</v>
      </c>
      <c r="W25" s="3">
        <f t="shared" si="10"/>
        <v>139090</v>
      </c>
      <c r="X25" s="3">
        <f t="shared" si="11"/>
        <v>89185</v>
      </c>
      <c r="Y25" s="3">
        <f t="shared" si="12"/>
        <v>55.95671917923417</v>
      </c>
      <c r="Z25" s="3">
        <f t="shared" si="13"/>
        <v>55.95671917923417</v>
      </c>
    </row>
    <row r="26" spans="2:26" x14ac:dyDescent="0.35">
      <c r="B26" s="3">
        <v>50</v>
      </c>
      <c r="C26" s="3">
        <v>72</v>
      </c>
      <c r="D26" s="3">
        <v>50000</v>
      </c>
      <c r="E26" s="3">
        <v>30</v>
      </c>
      <c r="F26" s="3">
        <v>23</v>
      </c>
      <c r="G26" s="3">
        <v>5</v>
      </c>
      <c r="H26" s="3">
        <v>2</v>
      </c>
      <c r="I26" s="4">
        <f t="shared" si="0"/>
        <v>17.913017396520697</v>
      </c>
      <c r="J26" s="4">
        <f t="shared" si="1"/>
        <v>22.913017396520697</v>
      </c>
      <c r="K26" s="4">
        <f t="shared" si="2"/>
        <v>7.9130173965206962</v>
      </c>
      <c r="L26" s="3">
        <v>1972</v>
      </c>
      <c r="M26" s="3">
        <f t="shared" si="14"/>
        <v>0.44</v>
      </c>
      <c r="N26" s="3">
        <f t="shared" si="15"/>
        <v>1667</v>
      </c>
      <c r="O26" s="3">
        <f t="shared" si="3"/>
        <v>63</v>
      </c>
      <c r="P26" s="3">
        <f t="shared" si="4"/>
        <v>65</v>
      </c>
      <c r="Q26" s="3">
        <f t="shared" si="16"/>
        <v>-11219</v>
      </c>
      <c r="R26" s="3">
        <f t="shared" si="5"/>
        <v>70</v>
      </c>
      <c r="S26" s="3">
        <f t="shared" si="6"/>
        <v>70</v>
      </c>
      <c r="T26" s="3">
        <f t="shared" si="7"/>
        <v>105021</v>
      </c>
      <c r="U26" s="3">
        <f t="shared" si="8"/>
        <v>108355</v>
      </c>
      <c r="V26" s="3">
        <f t="shared" si="9"/>
        <v>138040</v>
      </c>
      <c r="W26" s="3">
        <f t="shared" si="10"/>
        <v>138040</v>
      </c>
      <c r="X26" s="3">
        <f t="shared" si="11"/>
        <v>89185</v>
      </c>
      <c r="Y26" s="3">
        <f t="shared" si="12"/>
        <v>54.779391153220836</v>
      </c>
      <c r="Z26" s="3">
        <f t="shared" si="13"/>
        <v>54.779391153220836</v>
      </c>
    </row>
    <row r="27" spans="2:26" x14ac:dyDescent="0.35">
      <c r="B27" s="3">
        <v>50</v>
      </c>
      <c r="C27" s="3">
        <v>72</v>
      </c>
      <c r="D27" s="3">
        <v>50000</v>
      </c>
      <c r="E27" s="3">
        <v>30</v>
      </c>
      <c r="F27" s="3">
        <v>24</v>
      </c>
      <c r="G27" s="3">
        <v>5</v>
      </c>
      <c r="H27" s="3">
        <v>2</v>
      </c>
      <c r="I27" s="4">
        <f t="shared" si="0"/>
        <v>17.730053989202158</v>
      </c>
      <c r="J27" s="4">
        <f t="shared" si="1"/>
        <v>22.730053989202158</v>
      </c>
      <c r="K27" s="4">
        <f t="shared" si="2"/>
        <v>7.7300539892021591</v>
      </c>
      <c r="L27" s="3">
        <v>2456</v>
      </c>
      <c r="M27" s="3">
        <f t="shared" si="14"/>
        <v>0.44</v>
      </c>
      <c r="N27" s="3">
        <f t="shared" si="15"/>
        <v>1667</v>
      </c>
      <c r="O27" s="3">
        <f t="shared" si="3"/>
        <v>63</v>
      </c>
      <c r="P27" s="3">
        <f t="shared" si="4"/>
        <v>65</v>
      </c>
      <c r="Q27" s="3">
        <f t="shared" si="16"/>
        <v>-10430</v>
      </c>
      <c r="R27" s="3">
        <f t="shared" si="5"/>
        <v>69</v>
      </c>
      <c r="S27" s="3">
        <f t="shared" si="6"/>
        <v>70</v>
      </c>
      <c r="T27" s="3">
        <f t="shared" si="7"/>
        <v>105021</v>
      </c>
      <c r="U27" s="3">
        <f t="shared" si="8"/>
        <v>108355</v>
      </c>
      <c r="V27" s="3">
        <f t="shared" si="9"/>
        <v>169464</v>
      </c>
      <c r="W27" s="3">
        <f t="shared" si="10"/>
        <v>171920</v>
      </c>
      <c r="X27" s="3">
        <f t="shared" si="11"/>
        <v>89185</v>
      </c>
      <c r="Y27" s="3">
        <f t="shared" si="12"/>
        <v>90.014015809833495</v>
      </c>
      <c r="Z27" s="3">
        <f t="shared" si="13"/>
        <v>92.767842125918037</v>
      </c>
    </row>
    <row r="28" spans="2:26" x14ac:dyDescent="0.35">
      <c r="B28" s="3">
        <v>50</v>
      </c>
      <c r="C28" s="3">
        <v>72</v>
      </c>
      <c r="D28" s="3">
        <v>50000</v>
      </c>
      <c r="E28" s="3">
        <v>30</v>
      </c>
      <c r="F28" s="3">
        <v>25</v>
      </c>
      <c r="G28" s="3">
        <v>5</v>
      </c>
      <c r="H28" s="3">
        <v>2</v>
      </c>
      <c r="I28" s="4">
        <f t="shared" si="0"/>
        <v>17.256748650269948</v>
      </c>
      <c r="J28" s="4">
        <f t="shared" si="1"/>
        <v>22.256748650269948</v>
      </c>
      <c r="K28" s="4">
        <f t="shared" si="2"/>
        <v>7.2567486502699463</v>
      </c>
      <c r="L28" s="3">
        <v>2210</v>
      </c>
      <c r="M28" s="3">
        <f t="shared" si="14"/>
        <v>0.44</v>
      </c>
      <c r="N28" s="3">
        <f t="shared" si="15"/>
        <v>1667</v>
      </c>
      <c r="O28" s="3">
        <f t="shared" si="3"/>
        <v>63</v>
      </c>
      <c r="P28" s="3">
        <f t="shared" si="4"/>
        <v>65</v>
      </c>
      <c r="Q28" s="3">
        <f t="shared" si="16"/>
        <v>-9887</v>
      </c>
      <c r="R28" s="3">
        <f t="shared" si="5"/>
        <v>69</v>
      </c>
      <c r="S28" s="3">
        <f t="shared" si="6"/>
        <v>70</v>
      </c>
      <c r="T28" s="3">
        <f t="shared" si="7"/>
        <v>105021</v>
      </c>
      <c r="U28" s="3">
        <f t="shared" si="8"/>
        <v>108355</v>
      </c>
      <c r="V28" s="3">
        <f t="shared" si="9"/>
        <v>152490</v>
      </c>
      <c r="W28" s="3">
        <f t="shared" si="10"/>
        <v>154700</v>
      </c>
      <c r="X28" s="3">
        <f t="shared" si="11"/>
        <v>89185</v>
      </c>
      <c r="Y28" s="3">
        <f t="shared" si="12"/>
        <v>70.981667320737799</v>
      </c>
      <c r="Z28" s="3">
        <f t="shared" si="13"/>
        <v>73.459662499299199</v>
      </c>
    </row>
    <row r="29" spans="2:26" x14ac:dyDescent="0.35">
      <c r="B29" s="3">
        <v>50</v>
      </c>
      <c r="C29" s="3">
        <v>72</v>
      </c>
      <c r="D29" s="3">
        <v>50000</v>
      </c>
      <c r="E29" s="3">
        <v>30</v>
      </c>
      <c r="F29" s="3">
        <v>26</v>
      </c>
      <c r="G29" s="3">
        <v>5</v>
      </c>
      <c r="H29" s="3">
        <v>2</v>
      </c>
      <c r="I29" s="4">
        <f t="shared" si="0"/>
        <v>16.931013797240553</v>
      </c>
      <c r="J29" s="4">
        <f t="shared" si="1"/>
        <v>21.931013797240553</v>
      </c>
      <c r="K29" s="4">
        <f t="shared" si="2"/>
        <v>6.9310137972405519</v>
      </c>
      <c r="L29" s="3">
        <v>2235</v>
      </c>
      <c r="M29" s="3">
        <f t="shared" si="14"/>
        <v>0.44</v>
      </c>
      <c r="N29" s="3">
        <f t="shared" si="15"/>
        <v>1667</v>
      </c>
      <c r="O29" s="3">
        <f t="shared" si="3"/>
        <v>62</v>
      </c>
      <c r="P29" s="3">
        <f t="shared" si="4"/>
        <v>65</v>
      </c>
      <c r="Q29" s="3">
        <f t="shared" si="16"/>
        <v>-9319</v>
      </c>
      <c r="R29" s="3">
        <f t="shared" si="5"/>
        <v>68</v>
      </c>
      <c r="S29" s="3">
        <f t="shared" si="6"/>
        <v>70</v>
      </c>
      <c r="T29" s="3">
        <f t="shared" si="7"/>
        <v>103354</v>
      </c>
      <c r="U29" s="3">
        <f t="shared" si="8"/>
        <v>108355</v>
      </c>
      <c r="V29" s="3">
        <f t="shared" si="9"/>
        <v>151980</v>
      </c>
      <c r="W29" s="3">
        <f t="shared" si="10"/>
        <v>156450</v>
      </c>
      <c r="X29" s="3">
        <f t="shared" si="11"/>
        <v>89185</v>
      </c>
      <c r="Y29" s="3">
        <f t="shared" si="12"/>
        <v>70.409822279531312</v>
      </c>
      <c r="Z29" s="3">
        <f t="shared" si="13"/>
        <v>75.421875875988107</v>
      </c>
    </row>
    <row r="30" spans="2:26" x14ac:dyDescent="0.35">
      <c r="B30" s="3">
        <v>50</v>
      </c>
      <c r="C30" s="3">
        <v>72</v>
      </c>
      <c r="D30" s="3">
        <v>50000</v>
      </c>
      <c r="E30" s="3">
        <v>30</v>
      </c>
      <c r="F30" s="3">
        <v>27</v>
      </c>
      <c r="G30" s="3">
        <v>5</v>
      </c>
      <c r="H30" s="3">
        <v>2</v>
      </c>
      <c r="I30" s="4">
        <f t="shared" si="0"/>
        <v>16.590281943611277</v>
      </c>
      <c r="J30" s="4">
        <f t="shared" si="1"/>
        <v>21.590281943611277</v>
      </c>
      <c r="K30" s="4">
        <f t="shared" si="2"/>
        <v>6.5902819436112781</v>
      </c>
      <c r="L30" s="3">
        <v>2340</v>
      </c>
      <c r="M30" s="3">
        <f t="shared" si="14"/>
        <v>0.44</v>
      </c>
      <c r="N30" s="3">
        <f t="shared" si="15"/>
        <v>1667</v>
      </c>
      <c r="O30" s="3">
        <f t="shared" si="3"/>
        <v>62</v>
      </c>
      <c r="P30" s="3">
        <f t="shared" si="4"/>
        <v>65</v>
      </c>
      <c r="Q30" s="3">
        <f t="shared" si="16"/>
        <v>-8646</v>
      </c>
      <c r="R30" s="3">
        <f t="shared" si="5"/>
        <v>67</v>
      </c>
      <c r="S30" s="3">
        <f t="shared" si="6"/>
        <v>70</v>
      </c>
      <c r="T30" s="3">
        <f t="shared" si="7"/>
        <v>103354</v>
      </c>
      <c r="U30" s="3">
        <f t="shared" si="8"/>
        <v>108355</v>
      </c>
      <c r="V30" s="3">
        <f t="shared" si="9"/>
        <v>156780</v>
      </c>
      <c r="W30" s="3">
        <f t="shared" si="10"/>
        <v>163800</v>
      </c>
      <c r="X30" s="3">
        <f t="shared" si="11"/>
        <v>89185</v>
      </c>
      <c r="Y30" s="3">
        <f t="shared" si="12"/>
        <v>75.791893255592313</v>
      </c>
      <c r="Z30" s="3">
        <f t="shared" si="13"/>
        <v>83.663172058081514</v>
      </c>
    </row>
    <row r="31" spans="2:26" x14ac:dyDescent="0.35">
      <c r="B31" s="3">
        <v>50</v>
      </c>
      <c r="C31" s="3">
        <v>72</v>
      </c>
      <c r="D31" s="3">
        <v>50000</v>
      </c>
      <c r="E31" s="3">
        <v>30</v>
      </c>
      <c r="F31" s="3">
        <v>28</v>
      </c>
      <c r="G31" s="3">
        <v>5</v>
      </c>
      <c r="H31" s="3">
        <v>2</v>
      </c>
      <c r="I31" s="4">
        <f t="shared" si="0"/>
        <v>16.186562687462509</v>
      </c>
      <c r="J31" s="4">
        <f t="shared" si="1"/>
        <v>21.186562687462509</v>
      </c>
      <c r="K31" s="4">
        <f t="shared" si="2"/>
        <v>6.1865626874625077</v>
      </c>
      <c r="L31" s="3">
        <v>1754</v>
      </c>
      <c r="M31" s="3">
        <f t="shared" si="14"/>
        <v>0.44</v>
      </c>
      <c r="N31" s="3">
        <f t="shared" si="15"/>
        <v>1667</v>
      </c>
      <c r="O31" s="3">
        <f t="shared" si="3"/>
        <v>62</v>
      </c>
      <c r="P31" s="3">
        <f t="shared" si="4"/>
        <v>65</v>
      </c>
      <c r="Q31" s="3">
        <f t="shared" si="16"/>
        <v>-8559</v>
      </c>
      <c r="R31" s="3">
        <f t="shared" si="5"/>
        <v>67</v>
      </c>
      <c r="S31" s="3">
        <f t="shared" si="6"/>
        <v>70</v>
      </c>
      <c r="T31" s="3">
        <f t="shared" si="7"/>
        <v>103354</v>
      </c>
      <c r="U31" s="3">
        <f t="shared" si="8"/>
        <v>108355</v>
      </c>
      <c r="V31" s="3">
        <f t="shared" si="9"/>
        <v>117518</v>
      </c>
      <c r="W31" s="3">
        <f t="shared" si="10"/>
        <v>122780</v>
      </c>
      <c r="X31" s="3">
        <f t="shared" si="11"/>
        <v>89185</v>
      </c>
      <c r="Y31" s="3">
        <f t="shared" si="12"/>
        <v>31.768795200986709</v>
      </c>
      <c r="Z31" s="3">
        <f t="shared" si="13"/>
        <v>37.668890508493583</v>
      </c>
    </row>
    <row r="32" spans="2:26" x14ac:dyDescent="0.35">
      <c r="B32" s="3">
        <v>50</v>
      </c>
      <c r="C32" s="3">
        <v>72</v>
      </c>
      <c r="D32" s="3">
        <v>50000</v>
      </c>
      <c r="E32" s="3">
        <v>30</v>
      </c>
      <c r="F32" s="3">
        <v>29</v>
      </c>
      <c r="G32" s="3">
        <v>5</v>
      </c>
      <c r="H32" s="3">
        <v>2</v>
      </c>
      <c r="I32" s="4">
        <f t="shared" si="0"/>
        <v>16.134373125374925</v>
      </c>
      <c r="J32" s="4">
        <f t="shared" si="1"/>
        <v>21.134373125374925</v>
      </c>
      <c r="K32" s="4">
        <f t="shared" si="2"/>
        <v>6.1343731253749247</v>
      </c>
      <c r="L32" s="3">
        <v>1686</v>
      </c>
      <c r="M32" s="3">
        <f t="shared" si="14"/>
        <v>0.44</v>
      </c>
      <c r="N32" s="3">
        <f t="shared" si="15"/>
        <v>1667</v>
      </c>
      <c r="O32" s="3">
        <f t="shared" si="3"/>
        <v>62</v>
      </c>
      <c r="P32" s="3">
        <f t="shared" si="4"/>
        <v>65</v>
      </c>
      <c r="Q32" s="3">
        <f t="shared" si="16"/>
        <v>-8540</v>
      </c>
      <c r="R32" s="3">
        <f t="shared" si="5"/>
        <v>67</v>
      </c>
      <c r="S32" s="3">
        <f t="shared" si="6"/>
        <v>70</v>
      </c>
      <c r="T32" s="3">
        <f t="shared" si="7"/>
        <v>103354</v>
      </c>
      <c r="U32" s="3">
        <f t="shared" si="8"/>
        <v>108355</v>
      </c>
      <c r="V32" s="3">
        <f t="shared" si="9"/>
        <v>112962</v>
      </c>
      <c r="W32" s="3">
        <f t="shared" si="10"/>
        <v>118020</v>
      </c>
      <c r="X32" s="3">
        <f t="shared" si="11"/>
        <v>89185</v>
      </c>
      <c r="Y32" s="3">
        <f t="shared" si="12"/>
        <v>26.660312832875483</v>
      </c>
      <c r="Z32" s="3">
        <f t="shared" si="13"/>
        <v>32.331670123899755</v>
      </c>
    </row>
    <row r="33" spans="2:26" x14ac:dyDescent="0.35">
      <c r="B33" s="3">
        <v>50</v>
      </c>
      <c r="C33" s="3">
        <v>72</v>
      </c>
      <c r="D33" s="3">
        <v>50000</v>
      </c>
      <c r="E33" s="3">
        <v>30</v>
      </c>
      <c r="F33" s="3">
        <v>30</v>
      </c>
      <c r="G33" s="3">
        <v>5</v>
      </c>
      <c r="H33" s="3">
        <v>2</v>
      </c>
      <c r="I33" s="4">
        <f t="shared" si="0"/>
        <v>16.122975404919018</v>
      </c>
      <c r="J33" s="4">
        <f t="shared" si="1"/>
        <v>21.122975404919018</v>
      </c>
      <c r="K33" s="4">
        <f t="shared" si="2"/>
        <v>6.1229754049190159</v>
      </c>
      <c r="L33" s="3">
        <v>1743</v>
      </c>
      <c r="M33" s="3">
        <f t="shared" si="14"/>
        <v>0.44</v>
      </c>
      <c r="N33" s="3">
        <f t="shared" si="15"/>
        <v>1667</v>
      </c>
      <c r="O33" s="3">
        <f t="shared" si="3"/>
        <v>62</v>
      </c>
      <c r="P33" s="3">
        <f t="shared" si="4"/>
        <v>65</v>
      </c>
      <c r="Q33" s="3">
        <f t="shared" si="16"/>
        <v>-8464</v>
      </c>
      <c r="R33" s="3">
        <f t="shared" si="5"/>
        <v>67</v>
      </c>
      <c r="S33" s="3">
        <f t="shared" si="6"/>
        <v>70</v>
      </c>
      <c r="T33" s="3">
        <f t="shared" si="7"/>
        <v>103354</v>
      </c>
      <c r="U33" s="3">
        <f t="shared" si="8"/>
        <v>108355</v>
      </c>
      <c r="V33" s="3">
        <f t="shared" si="9"/>
        <v>116781</v>
      </c>
      <c r="W33" s="3">
        <f t="shared" si="10"/>
        <v>122010</v>
      </c>
      <c r="X33" s="3">
        <f t="shared" si="11"/>
        <v>89185</v>
      </c>
      <c r="Y33" s="3">
        <f t="shared" si="12"/>
        <v>30.942423053204017</v>
      </c>
      <c r="Z33" s="3">
        <f t="shared" si="13"/>
        <v>36.80551662275046</v>
      </c>
    </row>
    <row r="34" spans="2:26" x14ac:dyDescent="0.35">
      <c r="B34" s="3"/>
      <c r="C34" s="3"/>
      <c r="D34" s="3"/>
      <c r="E34" s="3"/>
      <c r="F34" s="3"/>
      <c r="G34" s="3"/>
      <c r="H34" s="3"/>
      <c r="I34" s="3"/>
      <c r="J34" s="3"/>
      <c r="K34" s="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2:26" x14ac:dyDescent="0.35">
      <c r="B35" s="3" t="s">
        <v>18</v>
      </c>
      <c r="C35" s="3"/>
      <c r="D35" s="3"/>
      <c r="E35" s="3"/>
      <c r="F35" s="3"/>
      <c r="G35" s="3"/>
      <c r="H35" s="3"/>
      <c r="I35" s="3"/>
      <c r="J35" s="3"/>
      <c r="K35" s="4"/>
      <c r="L35" s="3">
        <f>SUM(L4:L33)</f>
        <v>41546</v>
      </c>
      <c r="M35" s="3"/>
      <c r="N35" s="3">
        <f>SUM(N4:N33)</f>
        <v>50010</v>
      </c>
      <c r="O35" s="3"/>
      <c r="P35" s="3"/>
      <c r="Q35" s="3"/>
      <c r="R35" s="3"/>
      <c r="S35" s="3"/>
      <c r="T35" s="3">
        <f>SUM(T4:T33)</f>
        <v>3092285</v>
      </c>
      <c r="U35" s="3">
        <f>SUM(U4:U33)</f>
        <v>3220644</v>
      </c>
      <c r="V35" s="3">
        <f>SUM(V4:V33)</f>
        <v>2799427</v>
      </c>
      <c r="W35" s="3">
        <f>SUM(W4:W33)</f>
        <v>2866924</v>
      </c>
      <c r="X35" s="3">
        <f>SUM(X4:X33)</f>
        <v>2675550</v>
      </c>
      <c r="Y35" s="3">
        <f>(V35-X35)/X35*100</f>
        <v>4.6299639326493622</v>
      </c>
      <c r="Z35" s="3">
        <f>(W35-X35)/X35*100</f>
        <v>7.1526975761992864</v>
      </c>
    </row>
    <row r="36" spans="2:26" x14ac:dyDescent="0.35">
      <c r="N36" s="1">
        <f>N35+Q33</f>
        <v>41546</v>
      </c>
    </row>
  </sheetData>
  <mergeCells count="2">
    <mergeCell ref="B1:L1"/>
    <mergeCell ref="M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zoomScale="84" zoomScaleNormal="84" workbookViewId="0">
      <selection activeCell="B4" sqref="B4"/>
    </sheetView>
  </sheetViews>
  <sheetFormatPr defaultColWidth="21.453125" defaultRowHeight="14.5" x14ac:dyDescent="0.35"/>
  <cols>
    <col min="1" max="1" width="10.81640625" style="1" bestFit="1" customWidth="1"/>
    <col min="2" max="2" width="13.81640625" style="1" customWidth="1"/>
    <col min="3" max="3" width="6.26953125" style="1" customWidth="1"/>
    <col min="4" max="4" width="17" style="1" bestFit="1" customWidth="1"/>
    <col min="5" max="5" width="15.1796875" style="1" customWidth="1"/>
    <col min="6" max="6" width="10.54296875" style="1" bestFit="1" customWidth="1"/>
    <col min="7" max="7" width="13.26953125" style="1" customWidth="1"/>
    <col min="8" max="8" width="13" style="1" customWidth="1"/>
    <col min="9" max="9" width="11.1796875" style="2" customWidth="1"/>
    <col min="10" max="10" width="13.7265625" style="1" customWidth="1"/>
    <col min="11" max="11" width="13.54296875" style="1" customWidth="1"/>
    <col min="12" max="14" width="13.7265625" style="1" customWidth="1"/>
    <col min="15" max="15" width="12.1796875" style="1" customWidth="1"/>
    <col min="16" max="16" width="21.453125" style="1"/>
    <col min="17" max="17" width="19" style="1" customWidth="1"/>
    <col min="18" max="18" width="17.81640625" style="1" customWidth="1"/>
    <col min="19" max="22" width="21.453125" style="1"/>
    <col min="23" max="23" width="16.7265625" style="1" customWidth="1"/>
    <col min="24" max="16384" width="21.453125" style="1"/>
  </cols>
  <sheetData>
    <row r="1" spans="1:24" x14ac:dyDescent="0.35">
      <c r="B1" s="38" t="s">
        <v>6</v>
      </c>
      <c r="C1" s="38"/>
      <c r="D1" s="38"/>
      <c r="E1" s="38"/>
      <c r="F1" s="38"/>
      <c r="G1" s="38"/>
      <c r="H1" s="38"/>
      <c r="I1" s="38"/>
      <c r="J1" s="38"/>
      <c r="K1" s="39" t="s">
        <v>16</v>
      </c>
      <c r="L1" s="39"/>
      <c r="M1" s="39"/>
      <c r="N1" s="39"/>
      <c r="O1" s="39"/>
      <c r="P1" s="39"/>
      <c r="Q1" s="39"/>
    </row>
    <row r="2" spans="1:24" ht="43.5" x14ac:dyDescent="0.35">
      <c r="A2" s="1" t="s">
        <v>0</v>
      </c>
      <c r="B2" s="3" t="s">
        <v>1</v>
      </c>
      <c r="C2" s="3" t="s">
        <v>5</v>
      </c>
      <c r="D2" s="3" t="s">
        <v>2</v>
      </c>
      <c r="E2" s="3" t="s">
        <v>17</v>
      </c>
      <c r="F2" s="3" t="s">
        <v>8</v>
      </c>
      <c r="G2" s="3" t="s">
        <v>28</v>
      </c>
      <c r="H2" s="3" t="s">
        <v>29</v>
      </c>
      <c r="I2" s="4" t="s">
        <v>3</v>
      </c>
      <c r="J2" s="3" t="s">
        <v>10</v>
      </c>
      <c r="K2" s="3" t="s">
        <v>13</v>
      </c>
      <c r="L2" s="3" t="s">
        <v>7</v>
      </c>
      <c r="M2" s="3" t="s">
        <v>21</v>
      </c>
      <c r="N2" s="3" t="s">
        <v>22</v>
      </c>
      <c r="O2" s="3" t="s">
        <v>9</v>
      </c>
      <c r="P2" s="3" t="s">
        <v>15</v>
      </c>
      <c r="Q2" s="3" t="s">
        <v>14</v>
      </c>
      <c r="R2" s="3" t="s">
        <v>19</v>
      </c>
      <c r="S2" s="3" t="s">
        <v>20</v>
      </c>
      <c r="T2" s="3" t="s">
        <v>24</v>
      </c>
      <c r="U2" s="3" t="s">
        <v>23</v>
      </c>
      <c r="V2" s="3" t="s">
        <v>25</v>
      </c>
      <c r="W2" s="3" t="s">
        <v>26</v>
      </c>
      <c r="X2" s="3" t="s">
        <v>27</v>
      </c>
    </row>
    <row r="3" spans="1:24" x14ac:dyDescent="0.35">
      <c r="B3" s="3" t="s">
        <v>11</v>
      </c>
      <c r="C3" s="3" t="s">
        <v>11</v>
      </c>
      <c r="D3" s="3" t="s">
        <v>11</v>
      </c>
      <c r="E3" s="3" t="s">
        <v>11</v>
      </c>
      <c r="F3" s="3" t="s">
        <v>11</v>
      </c>
      <c r="G3" s="3" t="s">
        <v>11</v>
      </c>
      <c r="H3" s="3" t="s">
        <v>11</v>
      </c>
      <c r="I3" s="4" t="s">
        <v>11</v>
      </c>
      <c r="J3" s="3" t="s">
        <v>11</v>
      </c>
      <c r="K3" s="3" t="s">
        <v>12</v>
      </c>
      <c r="L3" s="3" t="s">
        <v>12</v>
      </c>
      <c r="M3" s="3"/>
      <c r="N3" s="3"/>
      <c r="O3" s="3" t="s">
        <v>12</v>
      </c>
      <c r="P3" s="3" t="s">
        <v>12</v>
      </c>
      <c r="Q3" s="3" t="s">
        <v>12</v>
      </c>
      <c r="R3" s="3" t="s">
        <v>12</v>
      </c>
      <c r="S3" s="3" t="s">
        <v>12</v>
      </c>
      <c r="T3" s="3" t="s">
        <v>12</v>
      </c>
      <c r="U3" s="3" t="s">
        <v>12</v>
      </c>
      <c r="V3" s="3"/>
      <c r="W3" s="3"/>
      <c r="X3" s="3"/>
    </row>
    <row r="4" spans="1:24" ht="29" x14ac:dyDescent="0.35">
      <c r="A4" s="1" t="s">
        <v>4</v>
      </c>
      <c r="B4" s="3">
        <v>50</v>
      </c>
      <c r="C4" s="3">
        <v>72</v>
      </c>
      <c r="D4" s="3">
        <v>50000</v>
      </c>
      <c r="E4" s="3">
        <v>30</v>
      </c>
      <c r="F4" s="3">
        <v>1</v>
      </c>
      <c r="G4" s="4">
        <f>10 + I4</f>
        <v>11</v>
      </c>
      <c r="H4" s="4">
        <f xml:space="preserve"> 15 + I4</f>
        <v>16</v>
      </c>
      <c r="I4" s="4">
        <f>($J4-$O4)/$L4</f>
        <v>1</v>
      </c>
      <c r="J4" s="3">
        <v>1667</v>
      </c>
      <c r="K4" s="3">
        <f>($C4-$B4)/$B4</f>
        <v>0.44</v>
      </c>
      <c r="L4" s="3">
        <f>ROUNDUP($D4/$E4,0)</f>
        <v>1667</v>
      </c>
      <c r="M4" s="3">
        <f>$B4+ROUNDUP($B4*$G4%,0)</f>
        <v>56</v>
      </c>
      <c r="N4" s="3">
        <f>$B4+ROUNDUP($B4*$H4%,0)</f>
        <v>58</v>
      </c>
      <c r="O4" s="3">
        <f>$J4-$L4</f>
        <v>0</v>
      </c>
      <c r="P4" s="3">
        <f>ROUNDUP($B4+($B4*$G4%-$O4/$L4),0)</f>
        <v>56</v>
      </c>
      <c r="Q4" s="3">
        <f>ROUNDUP($B4+($B4*$H4%-$O4/$L4),0)</f>
        <v>58</v>
      </c>
      <c r="R4" s="3">
        <f>L4*M4</f>
        <v>93352</v>
      </c>
      <c r="S4" s="3">
        <f>L4*N4</f>
        <v>96686</v>
      </c>
      <c r="T4" s="3">
        <f>$J4*$P4</f>
        <v>93352</v>
      </c>
      <c r="U4" s="3">
        <f>$J4*$Q4</f>
        <v>96686</v>
      </c>
      <c r="V4" s="3">
        <f t="shared" ref="V4:V33" si="0">$L4*$B4</f>
        <v>83350</v>
      </c>
      <c r="W4" s="3">
        <f>($T4-$V4)/$V4*100</f>
        <v>12</v>
      </c>
      <c r="X4" s="3">
        <f>($U4-$V4)/$V4*100</f>
        <v>16</v>
      </c>
    </row>
    <row r="5" spans="1:24" x14ac:dyDescent="0.35">
      <c r="B5" s="3">
        <v>50</v>
      </c>
      <c r="C5" s="3">
        <v>72</v>
      </c>
      <c r="D5" s="3">
        <v>50000</v>
      </c>
      <c r="E5" s="3">
        <v>30</v>
      </c>
      <c r="F5" s="3">
        <v>2</v>
      </c>
      <c r="G5" s="4">
        <f t="shared" ref="G5:G33" si="1">10 + I5</f>
        <v>11</v>
      </c>
      <c r="H5" s="4">
        <f t="shared" ref="H5:H33" si="2" xml:space="preserve"> 15 + I5</f>
        <v>16</v>
      </c>
      <c r="I5" s="4">
        <f t="shared" ref="I5:I33" si="3">($J5-$O5)/$L5</f>
        <v>1</v>
      </c>
      <c r="J5" s="3">
        <v>1700</v>
      </c>
      <c r="K5" s="3">
        <f>($C5-$B5)/$B5</f>
        <v>0.44</v>
      </c>
      <c r="L5" s="3">
        <f>ROUNDUP($D5/$E5,0)</f>
        <v>1667</v>
      </c>
      <c r="M5" s="3">
        <f>$B5+ROUNDUP($B5*$G5%,0)</f>
        <v>56</v>
      </c>
      <c r="N5" s="3">
        <f t="shared" ref="N5:N33" si="4">$B5+ROUNDUP($B5*$H5%,0)</f>
        <v>58</v>
      </c>
      <c r="O5" s="3">
        <f>($J5-$L5)+$O4</f>
        <v>33</v>
      </c>
      <c r="P5" s="3">
        <f t="shared" ref="P5:P33" si="5">ROUNDUP($B5+($B5*$G5%-$O4/$L4),0)</f>
        <v>56</v>
      </c>
      <c r="Q5" s="3">
        <f t="shared" ref="Q5:Q33" si="6">ROUNDUP($B5+($B5*$H5%-$O4/$L4),0)</f>
        <v>58</v>
      </c>
      <c r="R5" s="3">
        <f t="shared" ref="R5:R33" si="7">L5*M5</f>
        <v>93352</v>
      </c>
      <c r="S5" s="3">
        <f t="shared" ref="S5:S33" si="8">L5*N5</f>
        <v>96686</v>
      </c>
      <c r="T5" s="3">
        <f t="shared" ref="T5:T33" si="9">$J5*$P5</f>
        <v>95200</v>
      </c>
      <c r="U5" s="3">
        <f t="shared" ref="U5:U33" si="10">$J5*$Q5</f>
        <v>98600</v>
      </c>
      <c r="V5" s="3">
        <f t="shared" si="0"/>
        <v>83350</v>
      </c>
      <c r="W5" s="3">
        <f t="shared" ref="W5:W33" si="11">($T5-$V5)/$V5*100</f>
        <v>14.217156568686262</v>
      </c>
      <c r="X5" s="3">
        <f t="shared" ref="X5:X33" si="12">($U5-$V5)/$V5*100</f>
        <v>18.296340731853629</v>
      </c>
    </row>
    <row r="6" spans="1:24" x14ac:dyDescent="0.35">
      <c r="B6" s="3">
        <v>50</v>
      </c>
      <c r="C6" s="3">
        <v>72</v>
      </c>
      <c r="D6" s="3">
        <v>50000</v>
      </c>
      <c r="E6" s="3">
        <v>30</v>
      </c>
      <c r="F6" s="3">
        <v>3</v>
      </c>
      <c r="G6" s="4">
        <f t="shared" si="1"/>
        <v>10.980203959208158</v>
      </c>
      <c r="H6" s="4">
        <f t="shared" si="2"/>
        <v>15.980203959208158</v>
      </c>
      <c r="I6" s="4">
        <f t="shared" si="3"/>
        <v>0.98020395920815839</v>
      </c>
      <c r="J6" s="3">
        <v>1345</v>
      </c>
      <c r="K6" s="3">
        <f>($C6-$B6)/$B6</f>
        <v>0.44</v>
      </c>
      <c r="L6" s="3">
        <f>ROUNDUP($D6/$E6,0)</f>
        <v>1667</v>
      </c>
      <c r="M6" s="3">
        <f t="shared" ref="M6:M33" si="13">$B6+ROUNDUP($B6*$G6%,0)</f>
        <v>56</v>
      </c>
      <c r="N6" s="3">
        <f t="shared" si="4"/>
        <v>58</v>
      </c>
      <c r="O6" s="3">
        <f>($J6-$L6)+$O5</f>
        <v>-289</v>
      </c>
      <c r="P6" s="3">
        <f t="shared" si="5"/>
        <v>56</v>
      </c>
      <c r="Q6" s="3">
        <f t="shared" si="6"/>
        <v>58</v>
      </c>
      <c r="R6" s="3">
        <f t="shared" si="7"/>
        <v>93352</v>
      </c>
      <c r="S6" s="3">
        <f t="shared" si="8"/>
        <v>96686</v>
      </c>
      <c r="T6" s="3">
        <f t="shared" si="9"/>
        <v>75320</v>
      </c>
      <c r="U6" s="3">
        <f t="shared" si="10"/>
        <v>78010</v>
      </c>
      <c r="V6" s="3">
        <f t="shared" si="0"/>
        <v>83350</v>
      </c>
      <c r="W6" s="3">
        <f t="shared" si="11"/>
        <v>-9.6340731853629276</v>
      </c>
      <c r="X6" s="3">
        <f t="shared" si="12"/>
        <v>-6.4067186562687466</v>
      </c>
    </row>
    <row r="7" spans="1:24" x14ac:dyDescent="0.35">
      <c r="B7" s="3">
        <v>50</v>
      </c>
      <c r="C7" s="3">
        <v>72</v>
      </c>
      <c r="D7" s="3">
        <v>50000</v>
      </c>
      <c r="E7" s="3">
        <v>30</v>
      </c>
      <c r="F7" s="3">
        <v>4</v>
      </c>
      <c r="G7" s="4">
        <f t="shared" si="1"/>
        <v>11.173365326934613</v>
      </c>
      <c r="H7" s="4">
        <f t="shared" si="2"/>
        <v>16.173365326934615</v>
      </c>
      <c r="I7" s="4">
        <f t="shared" si="3"/>
        <v>1.1733653269346132</v>
      </c>
      <c r="J7" s="3">
        <v>0</v>
      </c>
      <c r="K7" s="3">
        <f>($C7-$B7)/$B7</f>
        <v>0.44</v>
      </c>
      <c r="L7" s="3">
        <f>ROUNDUP($D7/$E7,0)</f>
        <v>1667</v>
      </c>
      <c r="M7" s="3">
        <f t="shared" si="13"/>
        <v>56</v>
      </c>
      <c r="N7" s="3">
        <f t="shared" si="4"/>
        <v>59</v>
      </c>
      <c r="O7" s="3">
        <f>($J7-$L7)+$O6</f>
        <v>-1956</v>
      </c>
      <c r="P7" s="3">
        <f t="shared" si="5"/>
        <v>56</v>
      </c>
      <c r="Q7" s="3">
        <f t="shared" si="6"/>
        <v>59</v>
      </c>
      <c r="R7" s="3">
        <f t="shared" si="7"/>
        <v>93352</v>
      </c>
      <c r="S7" s="3">
        <f t="shared" si="8"/>
        <v>98353</v>
      </c>
      <c r="T7" s="3">
        <f t="shared" si="9"/>
        <v>0</v>
      </c>
      <c r="U7" s="3">
        <f t="shared" si="10"/>
        <v>0</v>
      </c>
      <c r="V7" s="3">
        <f t="shared" si="0"/>
        <v>83350</v>
      </c>
      <c r="W7" s="3">
        <f t="shared" si="11"/>
        <v>-100</v>
      </c>
      <c r="X7" s="3">
        <f t="shared" si="12"/>
        <v>-100</v>
      </c>
    </row>
    <row r="8" spans="1:24" x14ac:dyDescent="0.35">
      <c r="B8" s="3">
        <v>50</v>
      </c>
      <c r="C8" s="3">
        <v>72</v>
      </c>
      <c r="D8" s="3">
        <v>50000</v>
      </c>
      <c r="E8" s="3">
        <v>30</v>
      </c>
      <c r="F8" s="3">
        <v>5</v>
      </c>
      <c r="G8" s="4">
        <f t="shared" si="1"/>
        <v>12.173365326934613</v>
      </c>
      <c r="H8" s="4">
        <f t="shared" si="2"/>
        <v>17.173365326934615</v>
      </c>
      <c r="I8" s="4">
        <f t="shared" si="3"/>
        <v>2.1733653269346132</v>
      </c>
      <c r="J8" s="3">
        <v>0</v>
      </c>
      <c r="K8" s="3">
        <f t="shared" ref="K8:K33" si="14">($C8-$B8)/$B8</f>
        <v>0.44</v>
      </c>
      <c r="L8" s="3">
        <f t="shared" ref="L8:L33" si="15">ROUNDUP($D8/$E8,0)</f>
        <v>1667</v>
      </c>
      <c r="M8" s="3">
        <f t="shared" si="13"/>
        <v>57</v>
      </c>
      <c r="N8" s="3">
        <f t="shared" si="4"/>
        <v>59</v>
      </c>
      <c r="O8" s="3">
        <f t="shared" ref="O8:O27" si="16">($J8-$L8)+$O7</f>
        <v>-3623</v>
      </c>
      <c r="P8" s="3">
        <f t="shared" si="5"/>
        <v>58</v>
      </c>
      <c r="Q8" s="3">
        <f t="shared" si="6"/>
        <v>60</v>
      </c>
      <c r="R8" s="3">
        <f t="shared" si="7"/>
        <v>95019</v>
      </c>
      <c r="S8" s="3">
        <f t="shared" si="8"/>
        <v>98353</v>
      </c>
      <c r="T8" s="3">
        <f t="shared" si="9"/>
        <v>0</v>
      </c>
      <c r="U8" s="3">
        <f t="shared" si="10"/>
        <v>0</v>
      </c>
      <c r="V8" s="3">
        <f t="shared" si="0"/>
        <v>83350</v>
      </c>
      <c r="W8" s="3">
        <f t="shared" si="11"/>
        <v>-100</v>
      </c>
      <c r="X8" s="3">
        <f t="shared" si="12"/>
        <v>-100</v>
      </c>
    </row>
    <row r="9" spans="1:24" x14ac:dyDescent="0.35">
      <c r="B9" s="3">
        <v>50</v>
      </c>
      <c r="C9" s="3">
        <v>72</v>
      </c>
      <c r="D9" s="3">
        <v>50000</v>
      </c>
      <c r="E9" s="3">
        <v>30</v>
      </c>
      <c r="F9" s="3">
        <v>6</v>
      </c>
      <c r="G9" s="4">
        <f t="shared" si="1"/>
        <v>13.173365326934613</v>
      </c>
      <c r="H9" s="4">
        <f t="shared" si="2"/>
        <v>18.173365326934615</v>
      </c>
      <c r="I9" s="4">
        <f t="shared" si="3"/>
        <v>3.1733653269346132</v>
      </c>
      <c r="J9" s="3">
        <v>0</v>
      </c>
      <c r="K9" s="3">
        <f t="shared" si="14"/>
        <v>0.44</v>
      </c>
      <c r="L9" s="3">
        <f t="shared" si="15"/>
        <v>1667</v>
      </c>
      <c r="M9" s="3">
        <f t="shared" si="13"/>
        <v>57</v>
      </c>
      <c r="N9" s="3">
        <f t="shared" si="4"/>
        <v>60</v>
      </c>
      <c r="O9" s="3">
        <f t="shared" si="16"/>
        <v>-5290</v>
      </c>
      <c r="P9" s="3">
        <f t="shared" si="5"/>
        <v>59</v>
      </c>
      <c r="Q9" s="3">
        <f t="shared" si="6"/>
        <v>62</v>
      </c>
      <c r="R9" s="3">
        <f t="shared" si="7"/>
        <v>95019</v>
      </c>
      <c r="S9" s="3">
        <f t="shared" si="8"/>
        <v>100020</v>
      </c>
      <c r="T9" s="3">
        <f t="shared" si="9"/>
        <v>0</v>
      </c>
      <c r="U9" s="3">
        <f t="shared" si="10"/>
        <v>0</v>
      </c>
      <c r="V9" s="3">
        <f t="shared" si="0"/>
        <v>83350</v>
      </c>
      <c r="W9" s="3">
        <f t="shared" si="11"/>
        <v>-100</v>
      </c>
      <c r="X9" s="3">
        <f t="shared" si="12"/>
        <v>-100</v>
      </c>
    </row>
    <row r="10" spans="1:24" x14ac:dyDescent="0.35">
      <c r="B10" s="3">
        <v>50</v>
      </c>
      <c r="C10" s="3">
        <v>72</v>
      </c>
      <c r="D10" s="3">
        <v>50000</v>
      </c>
      <c r="E10" s="3">
        <v>30</v>
      </c>
      <c r="F10" s="3">
        <v>7</v>
      </c>
      <c r="G10" s="4">
        <f t="shared" si="1"/>
        <v>14.173365326934613</v>
      </c>
      <c r="H10" s="4">
        <f t="shared" si="2"/>
        <v>19.173365326934615</v>
      </c>
      <c r="I10" s="4">
        <f t="shared" si="3"/>
        <v>4.1733653269346132</v>
      </c>
      <c r="J10" s="3">
        <v>1200</v>
      </c>
      <c r="K10" s="3">
        <f t="shared" si="14"/>
        <v>0.44</v>
      </c>
      <c r="L10" s="3">
        <f t="shared" si="15"/>
        <v>1667</v>
      </c>
      <c r="M10" s="3">
        <f t="shared" si="13"/>
        <v>58</v>
      </c>
      <c r="N10" s="3">
        <f t="shared" si="4"/>
        <v>60</v>
      </c>
      <c r="O10" s="3">
        <f t="shared" si="16"/>
        <v>-5757</v>
      </c>
      <c r="P10" s="3">
        <f t="shared" si="5"/>
        <v>61</v>
      </c>
      <c r="Q10" s="3">
        <f t="shared" si="6"/>
        <v>63</v>
      </c>
      <c r="R10" s="3">
        <f t="shared" si="7"/>
        <v>96686</v>
      </c>
      <c r="S10" s="3">
        <f t="shared" si="8"/>
        <v>100020</v>
      </c>
      <c r="T10" s="3">
        <f t="shared" si="9"/>
        <v>73200</v>
      </c>
      <c r="U10" s="3">
        <f t="shared" si="10"/>
        <v>75600</v>
      </c>
      <c r="V10" s="3">
        <f t="shared" si="0"/>
        <v>83350</v>
      </c>
      <c r="W10" s="3">
        <f t="shared" si="11"/>
        <v>-12.177564487102579</v>
      </c>
      <c r="X10" s="3">
        <f t="shared" si="12"/>
        <v>-9.2981403719256139</v>
      </c>
    </row>
    <row r="11" spans="1:24" x14ac:dyDescent="0.35">
      <c r="B11" s="3">
        <v>50</v>
      </c>
      <c r="C11" s="3">
        <v>72</v>
      </c>
      <c r="D11" s="3">
        <v>50000</v>
      </c>
      <c r="E11" s="3">
        <v>30</v>
      </c>
      <c r="F11" s="3">
        <v>8</v>
      </c>
      <c r="G11" s="4">
        <f t="shared" si="1"/>
        <v>14.453509298140371</v>
      </c>
      <c r="H11" s="4">
        <f t="shared" si="2"/>
        <v>19.453509298140371</v>
      </c>
      <c r="I11" s="4">
        <f t="shared" si="3"/>
        <v>4.4535092981403723</v>
      </c>
      <c r="J11" s="3">
        <v>0</v>
      </c>
      <c r="K11" s="3">
        <f t="shared" si="14"/>
        <v>0.44</v>
      </c>
      <c r="L11" s="3">
        <f t="shared" si="15"/>
        <v>1667</v>
      </c>
      <c r="M11" s="3">
        <f t="shared" si="13"/>
        <v>58</v>
      </c>
      <c r="N11" s="3">
        <f t="shared" si="4"/>
        <v>60</v>
      </c>
      <c r="O11" s="3">
        <f t="shared" si="16"/>
        <v>-7424</v>
      </c>
      <c r="P11" s="3">
        <f t="shared" si="5"/>
        <v>61</v>
      </c>
      <c r="Q11" s="3">
        <f t="shared" si="6"/>
        <v>64</v>
      </c>
      <c r="R11" s="3">
        <f t="shared" si="7"/>
        <v>96686</v>
      </c>
      <c r="S11" s="3">
        <f t="shared" si="8"/>
        <v>100020</v>
      </c>
      <c r="T11" s="3">
        <f t="shared" si="9"/>
        <v>0</v>
      </c>
      <c r="U11" s="3">
        <f t="shared" si="10"/>
        <v>0</v>
      </c>
      <c r="V11" s="3">
        <f t="shared" si="0"/>
        <v>83350</v>
      </c>
      <c r="W11" s="3">
        <f t="shared" si="11"/>
        <v>-100</v>
      </c>
      <c r="X11" s="3">
        <f t="shared" si="12"/>
        <v>-100</v>
      </c>
    </row>
    <row r="12" spans="1:24" x14ac:dyDescent="0.35">
      <c r="B12" s="3">
        <v>50</v>
      </c>
      <c r="C12" s="3">
        <v>72</v>
      </c>
      <c r="D12" s="3">
        <v>50000</v>
      </c>
      <c r="E12" s="3">
        <v>30</v>
      </c>
      <c r="F12" s="3">
        <v>9</v>
      </c>
      <c r="G12" s="4">
        <f t="shared" si="1"/>
        <v>15.453509298140371</v>
      </c>
      <c r="H12" s="4">
        <f t="shared" si="2"/>
        <v>20.453509298140371</v>
      </c>
      <c r="I12" s="4">
        <f t="shared" si="3"/>
        <v>5.4535092981403723</v>
      </c>
      <c r="J12" s="3">
        <v>0</v>
      </c>
      <c r="K12" s="3">
        <f t="shared" si="14"/>
        <v>0.44</v>
      </c>
      <c r="L12" s="3">
        <f t="shared" si="15"/>
        <v>1667</v>
      </c>
      <c r="M12" s="3">
        <f t="shared" si="13"/>
        <v>58</v>
      </c>
      <c r="N12" s="3">
        <f t="shared" si="4"/>
        <v>61</v>
      </c>
      <c r="O12" s="3">
        <f t="shared" si="16"/>
        <v>-9091</v>
      </c>
      <c r="P12" s="3">
        <f t="shared" si="5"/>
        <v>63</v>
      </c>
      <c r="Q12" s="3">
        <f t="shared" si="6"/>
        <v>65</v>
      </c>
      <c r="R12" s="3">
        <f t="shared" si="7"/>
        <v>96686</v>
      </c>
      <c r="S12" s="3">
        <f t="shared" si="8"/>
        <v>101687</v>
      </c>
      <c r="T12" s="3">
        <f t="shared" si="9"/>
        <v>0</v>
      </c>
      <c r="U12" s="3">
        <f t="shared" si="10"/>
        <v>0</v>
      </c>
      <c r="V12" s="3">
        <f t="shared" si="0"/>
        <v>83350</v>
      </c>
      <c r="W12" s="3">
        <f t="shared" si="11"/>
        <v>-100</v>
      </c>
      <c r="X12" s="3">
        <f t="shared" si="12"/>
        <v>-100</v>
      </c>
    </row>
    <row r="13" spans="1:24" x14ac:dyDescent="0.35">
      <c r="B13" s="3">
        <v>50</v>
      </c>
      <c r="C13" s="3">
        <v>72</v>
      </c>
      <c r="D13" s="3">
        <v>50000</v>
      </c>
      <c r="E13" s="3">
        <v>30</v>
      </c>
      <c r="F13" s="3">
        <v>10</v>
      </c>
      <c r="G13" s="4">
        <f t="shared" si="1"/>
        <v>16.453509298140371</v>
      </c>
      <c r="H13" s="4">
        <f t="shared" si="2"/>
        <v>21.453509298140371</v>
      </c>
      <c r="I13" s="4">
        <f t="shared" si="3"/>
        <v>6.4535092981403723</v>
      </c>
      <c r="J13" s="3">
        <v>1775</v>
      </c>
      <c r="K13" s="3">
        <f t="shared" si="14"/>
        <v>0.44</v>
      </c>
      <c r="L13" s="3">
        <f t="shared" si="15"/>
        <v>1667</v>
      </c>
      <c r="M13" s="3">
        <f t="shared" si="13"/>
        <v>59</v>
      </c>
      <c r="N13" s="3">
        <f t="shared" si="4"/>
        <v>61</v>
      </c>
      <c r="O13" s="3">
        <f t="shared" si="16"/>
        <v>-8983</v>
      </c>
      <c r="P13" s="3">
        <f t="shared" si="5"/>
        <v>64</v>
      </c>
      <c r="Q13" s="3">
        <f t="shared" si="6"/>
        <v>67</v>
      </c>
      <c r="R13" s="3">
        <f t="shared" si="7"/>
        <v>98353</v>
      </c>
      <c r="S13" s="3">
        <f t="shared" si="8"/>
        <v>101687</v>
      </c>
      <c r="T13" s="3">
        <f t="shared" si="9"/>
        <v>113600</v>
      </c>
      <c r="U13" s="3">
        <f t="shared" si="10"/>
        <v>118925</v>
      </c>
      <c r="V13" s="3">
        <f t="shared" si="0"/>
        <v>83350</v>
      </c>
      <c r="W13" s="3">
        <f t="shared" si="11"/>
        <v>36.292741451709659</v>
      </c>
      <c r="X13" s="3">
        <f t="shared" si="12"/>
        <v>42.681463707258551</v>
      </c>
    </row>
    <row r="14" spans="1:24" x14ac:dyDescent="0.35">
      <c r="B14" s="3">
        <v>50</v>
      </c>
      <c r="C14" s="3">
        <v>72</v>
      </c>
      <c r="D14" s="3">
        <v>50000</v>
      </c>
      <c r="E14" s="3">
        <v>30</v>
      </c>
      <c r="F14" s="3">
        <v>11</v>
      </c>
      <c r="G14" s="4">
        <f t="shared" si="1"/>
        <v>16.388722255548892</v>
      </c>
      <c r="H14" s="4">
        <f t="shared" si="2"/>
        <v>21.388722255548892</v>
      </c>
      <c r="I14" s="4">
        <f t="shared" si="3"/>
        <v>6.3887222555488901</v>
      </c>
      <c r="J14" s="3">
        <v>300</v>
      </c>
      <c r="K14" s="3">
        <f t="shared" si="14"/>
        <v>0.44</v>
      </c>
      <c r="L14" s="3">
        <f t="shared" si="15"/>
        <v>1667</v>
      </c>
      <c r="M14" s="3">
        <f t="shared" si="13"/>
        <v>59</v>
      </c>
      <c r="N14" s="3">
        <f t="shared" si="4"/>
        <v>61</v>
      </c>
      <c r="O14" s="3">
        <f t="shared" si="16"/>
        <v>-10350</v>
      </c>
      <c r="P14" s="3">
        <f t="shared" si="5"/>
        <v>64</v>
      </c>
      <c r="Q14" s="3">
        <f t="shared" si="6"/>
        <v>67</v>
      </c>
      <c r="R14" s="3">
        <f t="shared" si="7"/>
        <v>98353</v>
      </c>
      <c r="S14" s="3">
        <f t="shared" si="8"/>
        <v>101687</v>
      </c>
      <c r="T14" s="3">
        <f t="shared" si="9"/>
        <v>19200</v>
      </c>
      <c r="U14" s="3">
        <f t="shared" si="10"/>
        <v>20100</v>
      </c>
      <c r="V14" s="3">
        <f t="shared" si="0"/>
        <v>83350</v>
      </c>
      <c r="W14" s="3">
        <f t="shared" si="11"/>
        <v>-76.96460707858428</v>
      </c>
      <c r="X14" s="3">
        <f t="shared" si="12"/>
        <v>-75.884823035392927</v>
      </c>
    </row>
    <row r="15" spans="1:24" x14ac:dyDescent="0.35">
      <c r="B15" s="3">
        <v>50</v>
      </c>
      <c r="C15" s="3">
        <v>72</v>
      </c>
      <c r="D15" s="3">
        <v>50000</v>
      </c>
      <c r="E15" s="3">
        <v>30</v>
      </c>
      <c r="F15" s="3">
        <v>12</v>
      </c>
      <c r="G15" s="4">
        <f t="shared" si="1"/>
        <v>17.208758248350328</v>
      </c>
      <c r="H15" s="4">
        <f t="shared" si="2"/>
        <v>22.208758248350328</v>
      </c>
      <c r="I15" s="4">
        <f t="shared" si="3"/>
        <v>7.2087582483503301</v>
      </c>
      <c r="J15" s="3">
        <v>2280</v>
      </c>
      <c r="K15" s="3">
        <f t="shared" si="14"/>
        <v>0.44</v>
      </c>
      <c r="L15" s="3">
        <f t="shared" si="15"/>
        <v>1667</v>
      </c>
      <c r="M15" s="3">
        <f t="shared" si="13"/>
        <v>59</v>
      </c>
      <c r="N15" s="3">
        <f t="shared" si="4"/>
        <v>62</v>
      </c>
      <c r="O15" s="3">
        <f t="shared" si="16"/>
        <v>-9737</v>
      </c>
      <c r="P15" s="3">
        <f t="shared" si="5"/>
        <v>65</v>
      </c>
      <c r="Q15" s="3">
        <f t="shared" si="6"/>
        <v>68</v>
      </c>
      <c r="R15" s="3">
        <f t="shared" si="7"/>
        <v>98353</v>
      </c>
      <c r="S15" s="3">
        <f t="shared" si="8"/>
        <v>103354</v>
      </c>
      <c r="T15" s="3">
        <f t="shared" si="9"/>
        <v>148200</v>
      </c>
      <c r="U15" s="3">
        <f t="shared" si="10"/>
        <v>155040</v>
      </c>
      <c r="V15" s="3">
        <f t="shared" si="0"/>
        <v>83350</v>
      </c>
      <c r="W15" s="3">
        <f t="shared" si="11"/>
        <v>77.804439112177562</v>
      </c>
      <c r="X15" s="3">
        <f t="shared" si="12"/>
        <v>86.01079784043192</v>
      </c>
    </row>
    <row r="16" spans="1:24" x14ac:dyDescent="0.35">
      <c r="B16" s="3">
        <v>50</v>
      </c>
      <c r="C16" s="3">
        <v>72</v>
      </c>
      <c r="D16" s="3">
        <v>50000</v>
      </c>
      <c r="E16" s="3">
        <v>30</v>
      </c>
      <c r="F16" s="3">
        <v>13</v>
      </c>
      <c r="G16" s="4">
        <f t="shared" si="1"/>
        <v>16.841031793641271</v>
      </c>
      <c r="H16" s="4">
        <f t="shared" si="2"/>
        <v>21.841031793641271</v>
      </c>
      <c r="I16" s="4">
        <f t="shared" si="3"/>
        <v>6.8410317936412719</v>
      </c>
      <c r="J16" s="3">
        <v>1872</v>
      </c>
      <c r="K16" s="3">
        <f t="shared" si="14"/>
        <v>0.44</v>
      </c>
      <c r="L16" s="3">
        <f t="shared" si="15"/>
        <v>1667</v>
      </c>
      <c r="M16" s="3">
        <f t="shared" si="13"/>
        <v>59</v>
      </c>
      <c r="N16" s="3">
        <f t="shared" si="4"/>
        <v>61</v>
      </c>
      <c r="O16" s="3">
        <f t="shared" si="16"/>
        <v>-9532</v>
      </c>
      <c r="P16" s="3">
        <f t="shared" si="5"/>
        <v>65</v>
      </c>
      <c r="Q16" s="3">
        <f t="shared" si="6"/>
        <v>67</v>
      </c>
      <c r="R16" s="3">
        <f t="shared" si="7"/>
        <v>98353</v>
      </c>
      <c r="S16" s="3">
        <f t="shared" si="8"/>
        <v>101687</v>
      </c>
      <c r="T16" s="3">
        <f t="shared" si="9"/>
        <v>121680</v>
      </c>
      <c r="U16" s="3">
        <f t="shared" si="10"/>
        <v>125424</v>
      </c>
      <c r="V16" s="3">
        <f t="shared" si="0"/>
        <v>83350</v>
      </c>
      <c r="W16" s="3">
        <f t="shared" si="11"/>
        <v>45.98680263947211</v>
      </c>
      <c r="X16" s="3">
        <f t="shared" si="12"/>
        <v>50.478704259148166</v>
      </c>
    </row>
    <row r="17" spans="2:24" x14ac:dyDescent="0.35">
      <c r="B17" s="3">
        <v>50</v>
      </c>
      <c r="C17" s="3">
        <v>72</v>
      </c>
      <c r="D17" s="3">
        <v>50000</v>
      </c>
      <c r="E17" s="3">
        <v>30</v>
      </c>
      <c r="F17" s="3">
        <v>14</v>
      </c>
      <c r="G17" s="4">
        <f t="shared" si="1"/>
        <v>16.718056388722257</v>
      </c>
      <c r="H17" s="4">
        <f t="shared" si="2"/>
        <v>21.718056388722257</v>
      </c>
      <c r="I17" s="4">
        <f t="shared" si="3"/>
        <v>6.718056388722256</v>
      </c>
      <c r="J17" s="3">
        <v>2456</v>
      </c>
      <c r="K17" s="3">
        <f t="shared" si="14"/>
        <v>0.44</v>
      </c>
      <c r="L17" s="3">
        <f t="shared" si="15"/>
        <v>1667</v>
      </c>
      <c r="M17" s="3">
        <f t="shared" si="13"/>
        <v>59</v>
      </c>
      <c r="N17" s="3">
        <f t="shared" si="4"/>
        <v>61</v>
      </c>
      <c r="O17" s="3">
        <f t="shared" si="16"/>
        <v>-8743</v>
      </c>
      <c r="P17" s="3">
        <f t="shared" si="5"/>
        <v>65</v>
      </c>
      <c r="Q17" s="3">
        <f t="shared" si="6"/>
        <v>67</v>
      </c>
      <c r="R17" s="3">
        <f t="shared" si="7"/>
        <v>98353</v>
      </c>
      <c r="S17" s="3">
        <f t="shared" si="8"/>
        <v>101687</v>
      </c>
      <c r="T17" s="3">
        <f t="shared" si="9"/>
        <v>159640</v>
      </c>
      <c r="U17" s="3">
        <f t="shared" si="10"/>
        <v>164552</v>
      </c>
      <c r="V17" s="3">
        <f t="shared" si="0"/>
        <v>83350</v>
      </c>
      <c r="W17" s="3">
        <f t="shared" si="11"/>
        <v>91.529694061187755</v>
      </c>
      <c r="X17" s="3">
        <f t="shared" si="12"/>
        <v>97.422915416916609</v>
      </c>
    </row>
    <row r="18" spans="2:24" x14ac:dyDescent="0.35">
      <c r="B18" s="3">
        <v>50</v>
      </c>
      <c r="C18" s="3">
        <v>72</v>
      </c>
      <c r="D18" s="3">
        <v>50000</v>
      </c>
      <c r="E18" s="3">
        <v>30</v>
      </c>
      <c r="F18" s="3">
        <v>15</v>
      </c>
      <c r="G18" s="4">
        <f t="shared" si="1"/>
        <v>16.244751049790043</v>
      </c>
      <c r="H18" s="4">
        <f t="shared" si="2"/>
        <v>21.244751049790043</v>
      </c>
      <c r="I18" s="4">
        <f t="shared" si="3"/>
        <v>6.2447510497900423</v>
      </c>
      <c r="J18" s="3">
        <v>340</v>
      </c>
      <c r="K18" s="3">
        <f t="shared" si="14"/>
        <v>0.44</v>
      </c>
      <c r="L18" s="3">
        <f t="shared" si="15"/>
        <v>1667</v>
      </c>
      <c r="M18" s="3">
        <f t="shared" si="13"/>
        <v>59</v>
      </c>
      <c r="N18" s="3">
        <f t="shared" si="4"/>
        <v>61</v>
      </c>
      <c r="O18" s="3">
        <f t="shared" si="16"/>
        <v>-10070</v>
      </c>
      <c r="P18" s="3">
        <f t="shared" si="5"/>
        <v>64</v>
      </c>
      <c r="Q18" s="3">
        <f t="shared" si="6"/>
        <v>66</v>
      </c>
      <c r="R18" s="3">
        <f t="shared" si="7"/>
        <v>98353</v>
      </c>
      <c r="S18" s="3">
        <f t="shared" si="8"/>
        <v>101687</v>
      </c>
      <c r="T18" s="3">
        <f t="shared" si="9"/>
        <v>21760</v>
      </c>
      <c r="U18" s="3">
        <f t="shared" si="10"/>
        <v>22440</v>
      </c>
      <c r="V18" s="3">
        <f t="shared" si="0"/>
        <v>83350</v>
      </c>
      <c r="W18" s="3">
        <f t="shared" si="11"/>
        <v>-73.893221355728855</v>
      </c>
      <c r="X18" s="3">
        <f t="shared" si="12"/>
        <v>-73.077384523095375</v>
      </c>
    </row>
    <row r="19" spans="2:24" x14ac:dyDescent="0.35">
      <c r="B19" s="3">
        <v>50</v>
      </c>
      <c r="C19" s="3">
        <v>72</v>
      </c>
      <c r="D19" s="3">
        <v>50000</v>
      </c>
      <c r="E19" s="3">
        <v>30</v>
      </c>
      <c r="F19" s="3">
        <v>16</v>
      </c>
      <c r="G19" s="4">
        <f t="shared" si="1"/>
        <v>17.040791841631673</v>
      </c>
      <c r="H19" s="4">
        <f t="shared" si="2"/>
        <v>22.040791841631673</v>
      </c>
      <c r="I19" s="4">
        <f t="shared" si="3"/>
        <v>7.0407918416316733</v>
      </c>
      <c r="J19" s="3">
        <v>210</v>
      </c>
      <c r="K19" s="3">
        <f t="shared" si="14"/>
        <v>0.44</v>
      </c>
      <c r="L19" s="3">
        <f t="shared" si="15"/>
        <v>1667</v>
      </c>
      <c r="M19" s="3">
        <f t="shared" si="13"/>
        <v>59</v>
      </c>
      <c r="N19" s="3">
        <f t="shared" si="4"/>
        <v>62</v>
      </c>
      <c r="O19" s="3">
        <f t="shared" si="16"/>
        <v>-11527</v>
      </c>
      <c r="P19" s="3">
        <f t="shared" si="5"/>
        <v>65</v>
      </c>
      <c r="Q19" s="3">
        <f t="shared" si="6"/>
        <v>68</v>
      </c>
      <c r="R19" s="3">
        <f t="shared" si="7"/>
        <v>98353</v>
      </c>
      <c r="S19" s="3">
        <f t="shared" si="8"/>
        <v>103354</v>
      </c>
      <c r="T19" s="3">
        <f t="shared" si="9"/>
        <v>13650</v>
      </c>
      <c r="U19" s="3">
        <f t="shared" si="10"/>
        <v>14280</v>
      </c>
      <c r="V19" s="3">
        <f t="shared" si="0"/>
        <v>83350</v>
      </c>
      <c r="W19" s="3">
        <f t="shared" si="11"/>
        <v>-83.623275344931017</v>
      </c>
      <c r="X19" s="3">
        <f t="shared" si="12"/>
        <v>-82.867426514697058</v>
      </c>
    </row>
    <row r="20" spans="2:24" x14ac:dyDescent="0.35">
      <c r="B20" s="3">
        <v>50</v>
      </c>
      <c r="C20" s="3">
        <v>72</v>
      </c>
      <c r="D20" s="3">
        <v>50000</v>
      </c>
      <c r="E20" s="3">
        <v>30</v>
      </c>
      <c r="F20" s="3">
        <v>17</v>
      </c>
      <c r="G20" s="4">
        <f t="shared" si="1"/>
        <v>17.91481703659268</v>
      </c>
      <c r="H20" s="4">
        <f t="shared" si="2"/>
        <v>22.91481703659268</v>
      </c>
      <c r="I20" s="4">
        <f t="shared" si="3"/>
        <v>7.9148170365926811</v>
      </c>
      <c r="J20" s="3">
        <v>2345</v>
      </c>
      <c r="K20" s="3">
        <f t="shared" si="14"/>
        <v>0.44</v>
      </c>
      <c r="L20" s="3">
        <f t="shared" si="15"/>
        <v>1667</v>
      </c>
      <c r="M20" s="3">
        <f t="shared" si="13"/>
        <v>59</v>
      </c>
      <c r="N20" s="3">
        <f t="shared" si="4"/>
        <v>62</v>
      </c>
      <c r="O20" s="3">
        <f t="shared" si="16"/>
        <v>-10849</v>
      </c>
      <c r="P20" s="3">
        <f t="shared" si="5"/>
        <v>66</v>
      </c>
      <c r="Q20" s="3">
        <f t="shared" si="6"/>
        <v>69</v>
      </c>
      <c r="R20" s="3">
        <f t="shared" si="7"/>
        <v>98353</v>
      </c>
      <c r="S20" s="3">
        <f t="shared" si="8"/>
        <v>103354</v>
      </c>
      <c r="T20" s="3">
        <f t="shared" si="9"/>
        <v>154770</v>
      </c>
      <c r="U20" s="3">
        <f t="shared" si="10"/>
        <v>161805</v>
      </c>
      <c r="V20" s="3">
        <f t="shared" si="0"/>
        <v>83350</v>
      </c>
      <c r="W20" s="3">
        <f t="shared" si="11"/>
        <v>85.686862627474497</v>
      </c>
      <c r="X20" s="3">
        <f t="shared" si="12"/>
        <v>94.127174565086975</v>
      </c>
    </row>
    <row r="21" spans="2:24" x14ac:dyDescent="0.35">
      <c r="B21" s="3">
        <v>50</v>
      </c>
      <c r="C21" s="3">
        <v>72</v>
      </c>
      <c r="D21" s="3">
        <v>50000</v>
      </c>
      <c r="E21" s="3">
        <v>30</v>
      </c>
      <c r="F21" s="3">
        <v>18</v>
      </c>
      <c r="G21" s="4">
        <f t="shared" si="1"/>
        <v>17.508098380323936</v>
      </c>
      <c r="H21" s="4">
        <f t="shared" si="2"/>
        <v>22.508098380323936</v>
      </c>
      <c r="I21" s="4">
        <f t="shared" si="3"/>
        <v>7.5080983803239354</v>
      </c>
      <c r="J21" s="3">
        <v>890</v>
      </c>
      <c r="K21" s="3">
        <f t="shared" si="14"/>
        <v>0.44</v>
      </c>
      <c r="L21" s="3">
        <f t="shared" si="15"/>
        <v>1667</v>
      </c>
      <c r="M21" s="3">
        <f t="shared" si="13"/>
        <v>59</v>
      </c>
      <c r="N21" s="3">
        <f t="shared" si="4"/>
        <v>62</v>
      </c>
      <c r="O21" s="3">
        <f t="shared" si="16"/>
        <v>-11626</v>
      </c>
      <c r="P21" s="3">
        <f t="shared" si="5"/>
        <v>66</v>
      </c>
      <c r="Q21" s="3">
        <f t="shared" si="6"/>
        <v>68</v>
      </c>
      <c r="R21" s="3">
        <f t="shared" si="7"/>
        <v>98353</v>
      </c>
      <c r="S21" s="3">
        <f t="shared" si="8"/>
        <v>103354</v>
      </c>
      <c r="T21" s="3">
        <f t="shared" si="9"/>
        <v>58740</v>
      </c>
      <c r="U21" s="3">
        <f t="shared" si="10"/>
        <v>60520</v>
      </c>
      <c r="V21" s="3">
        <f t="shared" si="0"/>
        <v>83350</v>
      </c>
      <c r="W21" s="3">
        <f t="shared" si="11"/>
        <v>-29.526094781043792</v>
      </c>
      <c r="X21" s="3">
        <f t="shared" si="12"/>
        <v>-27.390521895620878</v>
      </c>
    </row>
    <row r="22" spans="2:24" x14ac:dyDescent="0.35">
      <c r="B22" s="3">
        <v>50</v>
      </c>
      <c r="C22" s="3">
        <v>72</v>
      </c>
      <c r="D22" s="3">
        <v>50000</v>
      </c>
      <c r="E22" s="3">
        <v>30</v>
      </c>
      <c r="F22" s="3">
        <v>19</v>
      </c>
      <c r="G22" s="4">
        <f t="shared" si="1"/>
        <v>17.974205158968207</v>
      </c>
      <c r="H22" s="4">
        <f t="shared" si="2"/>
        <v>22.974205158968207</v>
      </c>
      <c r="I22" s="4">
        <f t="shared" si="3"/>
        <v>7.9742051589682061</v>
      </c>
      <c r="J22" s="3">
        <v>2170</v>
      </c>
      <c r="K22" s="3">
        <f t="shared" si="14"/>
        <v>0.44</v>
      </c>
      <c r="L22" s="3">
        <f t="shared" si="15"/>
        <v>1667</v>
      </c>
      <c r="M22" s="3">
        <f t="shared" si="13"/>
        <v>59</v>
      </c>
      <c r="N22" s="3">
        <f t="shared" si="4"/>
        <v>62</v>
      </c>
      <c r="O22" s="3">
        <f t="shared" si="16"/>
        <v>-11123</v>
      </c>
      <c r="P22" s="3">
        <f t="shared" si="5"/>
        <v>66</v>
      </c>
      <c r="Q22" s="3">
        <f t="shared" si="6"/>
        <v>69</v>
      </c>
      <c r="R22" s="3">
        <f t="shared" si="7"/>
        <v>98353</v>
      </c>
      <c r="S22" s="3">
        <f t="shared" si="8"/>
        <v>103354</v>
      </c>
      <c r="T22" s="3">
        <f t="shared" si="9"/>
        <v>143220</v>
      </c>
      <c r="U22" s="3">
        <f t="shared" si="10"/>
        <v>149730</v>
      </c>
      <c r="V22" s="3">
        <f t="shared" si="0"/>
        <v>83350</v>
      </c>
      <c r="W22" s="3">
        <f t="shared" si="11"/>
        <v>71.82963407318536</v>
      </c>
      <c r="X22" s="3">
        <f t="shared" si="12"/>
        <v>79.640071985602873</v>
      </c>
    </row>
    <row r="23" spans="2:24" x14ac:dyDescent="0.35">
      <c r="B23" s="3">
        <v>50</v>
      </c>
      <c r="C23" s="3">
        <v>72</v>
      </c>
      <c r="D23" s="3">
        <v>50000</v>
      </c>
      <c r="E23" s="3">
        <v>30</v>
      </c>
      <c r="F23" s="3">
        <v>20</v>
      </c>
      <c r="G23" s="4">
        <f t="shared" si="1"/>
        <v>17.672465506898618</v>
      </c>
      <c r="H23" s="4">
        <f t="shared" si="2"/>
        <v>22.672465506898618</v>
      </c>
      <c r="I23" s="4">
        <f t="shared" si="3"/>
        <v>7.6724655068986198</v>
      </c>
      <c r="J23" s="3">
        <v>1267</v>
      </c>
      <c r="K23" s="3">
        <f t="shared" si="14"/>
        <v>0.44</v>
      </c>
      <c r="L23" s="3">
        <f t="shared" si="15"/>
        <v>1667</v>
      </c>
      <c r="M23" s="3">
        <f t="shared" si="13"/>
        <v>59</v>
      </c>
      <c r="N23" s="3">
        <f t="shared" si="4"/>
        <v>62</v>
      </c>
      <c r="O23" s="3">
        <f t="shared" si="16"/>
        <v>-11523</v>
      </c>
      <c r="P23" s="3">
        <f t="shared" si="5"/>
        <v>66</v>
      </c>
      <c r="Q23" s="3">
        <f t="shared" si="6"/>
        <v>69</v>
      </c>
      <c r="R23" s="3">
        <f t="shared" si="7"/>
        <v>98353</v>
      </c>
      <c r="S23" s="3">
        <f t="shared" si="8"/>
        <v>103354</v>
      </c>
      <c r="T23" s="3">
        <f t="shared" si="9"/>
        <v>83622</v>
      </c>
      <c r="U23" s="3">
        <f t="shared" si="10"/>
        <v>87423</v>
      </c>
      <c r="V23" s="3">
        <f t="shared" si="0"/>
        <v>83350</v>
      </c>
      <c r="W23" s="3">
        <f t="shared" si="11"/>
        <v>0.32633473305338934</v>
      </c>
      <c r="X23" s="3">
        <f t="shared" si="12"/>
        <v>4.8866226754649071</v>
      </c>
    </row>
    <row r="24" spans="2:24" x14ac:dyDescent="0.35">
      <c r="B24" s="3">
        <v>50</v>
      </c>
      <c r="C24" s="3">
        <v>72</v>
      </c>
      <c r="D24" s="3">
        <v>50000</v>
      </c>
      <c r="E24" s="3">
        <v>30</v>
      </c>
      <c r="F24" s="3">
        <v>21</v>
      </c>
      <c r="G24" s="4">
        <f t="shared" si="1"/>
        <v>17.912417516496703</v>
      </c>
      <c r="H24" s="4">
        <f t="shared" si="2"/>
        <v>22.912417516496703</v>
      </c>
      <c r="I24" s="4">
        <f t="shared" si="3"/>
        <v>7.912417516496701</v>
      </c>
      <c r="J24" s="3">
        <v>1346</v>
      </c>
      <c r="K24" s="3">
        <f t="shared" si="14"/>
        <v>0.44</v>
      </c>
      <c r="L24" s="3">
        <f t="shared" si="15"/>
        <v>1667</v>
      </c>
      <c r="M24" s="3">
        <f t="shared" si="13"/>
        <v>59</v>
      </c>
      <c r="N24" s="3">
        <f t="shared" si="4"/>
        <v>62</v>
      </c>
      <c r="O24" s="3">
        <f t="shared" si="16"/>
        <v>-11844</v>
      </c>
      <c r="P24" s="3">
        <f t="shared" si="5"/>
        <v>66</v>
      </c>
      <c r="Q24" s="3">
        <f t="shared" si="6"/>
        <v>69</v>
      </c>
      <c r="R24" s="3">
        <f t="shared" si="7"/>
        <v>98353</v>
      </c>
      <c r="S24" s="3">
        <f t="shared" si="8"/>
        <v>103354</v>
      </c>
      <c r="T24" s="3">
        <f t="shared" si="9"/>
        <v>88836</v>
      </c>
      <c r="U24" s="3">
        <f t="shared" si="10"/>
        <v>92874</v>
      </c>
      <c r="V24" s="3">
        <f t="shared" si="0"/>
        <v>83350</v>
      </c>
      <c r="W24" s="3">
        <f t="shared" si="11"/>
        <v>6.5818836232753446</v>
      </c>
      <c r="X24" s="3">
        <f t="shared" si="12"/>
        <v>11.426514697060588</v>
      </c>
    </row>
    <row r="25" spans="2:24" x14ac:dyDescent="0.35">
      <c r="B25" s="3">
        <v>50</v>
      </c>
      <c r="C25" s="3">
        <v>72</v>
      </c>
      <c r="D25" s="3">
        <v>50000</v>
      </c>
      <c r="E25" s="3">
        <v>30</v>
      </c>
      <c r="F25" s="3">
        <v>22</v>
      </c>
      <c r="G25" s="4">
        <f t="shared" si="1"/>
        <v>18.104979004199159</v>
      </c>
      <c r="H25" s="4">
        <f t="shared" si="2"/>
        <v>23.104979004199159</v>
      </c>
      <c r="I25" s="4">
        <f t="shared" si="3"/>
        <v>8.1049790041991603</v>
      </c>
      <c r="J25" s="3">
        <v>1987</v>
      </c>
      <c r="K25" s="3">
        <f t="shared" si="14"/>
        <v>0.44</v>
      </c>
      <c r="L25" s="3">
        <f t="shared" si="15"/>
        <v>1667</v>
      </c>
      <c r="M25" s="3">
        <f t="shared" si="13"/>
        <v>60</v>
      </c>
      <c r="N25" s="3">
        <f t="shared" si="4"/>
        <v>62</v>
      </c>
      <c r="O25" s="3">
        <f t="shared" si="16"/>
        <v>-11524</v>
      </c>
      <c r="P25" s="3">
        <f t="shared" si="5"/>
        <v>67</v>
      </c>
      <c r="Q25" s="3">
        <f t="shared" si="6"/>
        <v>69</v>
      </c>
      <c r="R25" s="3">
        <f t="shared" si="7"/>
        <v>100020</v>
      </c>
      <c r="S25" s="3">
        <f t="shared" si="8"/>
        <v>103354</v>
      </c>
      <c r="T25" s="3">
        <f t="shared" si="9"/>
        <v>133129</v>
      </c>
      <c r="U25" s="3">
        <f t="shared" si="10"/>
        <v>137103</v>
      </c>
      <c r="V25" s="3">
        <f t="shared" si="0"/>
        <v>83350</v>
      </c>
      <c r="W25" s="3">
        <f t="shared" si="11"/>
        <v>59.722855428914215</v>
      </c>
      <c r="X25" s="3">
        <f t="shared" si="12"/>
        <v>64.490701859628075</v>
      </c>
    </row>
    <row r="26" spans="2:24" x14ac:dyDescent="0.35">
      <c r="B26" s="3">
        <v>50</v>
      </c>
      <c r="C26" s="3">
        <v>72</v>
      </c>
      <c r="D26" s="3">
        <v>50000</v>
      </c>
      <c r="E26" s="3">
        <v>30</v>
      </c>
      <c r="F26" s="3">
        <v>23</v>
      </c>
      <c r="G26" s="4">
        <f t="shared" si="1"/>
        <v>17.913017396520697</v>
      </c>
      <c r="H26" s="4">
        <f t="shared" si="2"/>
        <v>22.913017396520697</v>
      </c>
      <c r="I26" s="4">
        <f t="shared" si="3"/>
        <v>7.9130173965206962</v>
      </c>
      <c r="J26" s="3">
        <v>1972</v>
      </c>
      <c r="K26" s="3">
        <f t="shared" si="14"/>
        <v>0.44</v>
      </c>
      <c r="L26" s="3">
        <f t="shared" si="15"/>
        <v>1667</v>
      </c>
      <c r="M26" s="3">
        <f t="shared" si="13"/>
        <v>59</v>
      </c>
      <c r="N26" s="3">
        <f t="shared" si="4"/>
        <v>62</v>
      </c>
      <c r="O26" s="3">
        <f t="shared" si="16"/>
        <v>-11219</v>
      </c>
      <c r="P26" s="3">
        <f t="shared" si="5"/>
        <v>66</v>
      </c>
      <c r="Q26" s="3">
        <f t="shared" si="6"/>
        <v>69</v>
      </c>
      <c r="R26" s="3">
        <f t="shared" si="7"/>
        <v>98353</v>
      </c>
      <c r="S26" s="3">
        <f t="shared" si="8"/>
        <v>103354</v>
      </c>
      <c r="T26" s="3">
        <f t="shared" si="9"/>
        <v>130152</v>
      </c>
      <c r="U26" s="3">
        <f t="shared" si="10"/>
        <v>136068</v>
      </c>
      <c r="V26" s="3">
        <f t="shared" si="0"/>
        <v>83350</v>
      </c>
      <c r="W26" s="3">
        <f t="shared" si="11"/>
        <v>56.151169766046792</v>
      </c>
      <c r="X26" s="3">
        <f t="shared" si="12"/>
        <v>63.248950209958011</v>
      </c>
    </row>
    <row r="27" spans="2:24" x14ac:dyDescent="0.35">
      <c r="B27" s="3">
        <v>50</v>
      </c>
      <c r="C27" s="3">
        <v>72</v>
      </c>
      <c r="D27" s="3">
        <v>50000</v>
      </c>
      <c r="E27" s="3">
        <v>30</v>
      </c>
      <c r="F27" s="3">
        <v>24</v>
      </c>
      <c r="G27" s="4">
        <f t="shared" si="1"/>
        <v>17.730053989202158</v>
      </c>
      <c r="H27" s="4">
        <f t="shared" si="2"/>
        <v>22.730053989202158</v>
      </c>
      <c r="I27" s="4">
        <f t="shared" si="3"/>
        <v>7.7300539892021591</v>
      </c>
      <c r="J27" s="3">
        <v>2456</v>
      </c>
      <c r="K27" s="3">
        <f t="shared" si="14"/>
        <v>0.44</v>
      </c>
      <c r="L27" s="3">
        <f t="shared" si="15"/>
        <v>1667</v>
      </c>
      <c r="M27" s="3">
        <f t="shared" si="13"/>
        <v>59</v>
      </c>
      <c r="N27" s="3">
        <f t="shared" si="4"/>
        <v>62</v>
      </c>
      <c r="O27" s="3">
        <f t="shared" si="16"/>
        <v>-10430</v>
      </c>
      <c r="P27" s="3">
        <f t="shared" si="5"/>
        <v>66</v>
      </c>
      <c r="Q27" s="3">
        <f t="shared" si="6"/>
        <v>69</v>
      </c>
      <c r="R27" s="3">
        <f t="shared" si="7"/>
        <v>98353</v>
      </c>
      <c r="S27" s="3">
        <f t="shared" si="8"/>
        <v>103354</v>
      </c>
      <c r="T27" s="3">
        <f t="shared" si="9"/>
        <v>162096</v>
      </c>
      <c r="U27" s="3">
        <f t="shared" si="10"/>
        <v>169464</v>
      </c>
      <c r="V27" s="3">
        <f t="shared" si="0"/>
        <v>83350</v>
      </c>
      <c r="W27" s="3">
        <f t="shared" si="11"/>
        <v>94.476304739052182</v>
      </c>
      <c r="X27" s="3">
        <f t="shared" si="12"/>
        <v>103.31613677264546</v>
      </c>
    </row>
    <row r="28" spans="2:24" x14ac:dyDescent="0.35">
      <c r="B28" s="3">
        <v>50</v>
      </c>
      <c r="C28" s="3">
        <v>72</v>
      </c>
      <c r="D28" s="3">
        <v>50000</v>
      </c>
      <c r="E28" s="3">
        <v>30</v>
      </c>
      <c r="F28" s="3">
        <v>25</v>
      </c>
      <c r="G28" s="4">
        <f t="shared" si="1"/>
        <v>17.256748650269948</v>
      </c>
      <c r="H28" s="4">
        <f t="shared" si="2"/>
        <v>22.256748650269948</v>
      </c>
      <c r="I28" s="4">
        <f t="shared" si="3"/>
        <v>7.2567486502699463</v>
      </c>
      <c r="J28" s="3">
        <v>2210</v>
      </c>
      <c r="K28" s="3">
        <f t="shared" si="14"/>
        <v>0.44</v>
      </c>
      <c r="L28" s="3">
        <f t="shared" si="15"/>
        <v>1667</v>
      </c>
      <c r="M28" s="3">
        <f t="shared" si="13"/>
        <v>59</v>
      </c>
      <c r="N28" s="3">
        <f t="shared" si="4"/>
        <v>62</v>
      </c>
      <c r="O28" s="3">
        <f t="shared" ref="O28:O33" si="17">($J28-$L28)+$O27</f>
        <v>-9887</v>
      </c>
      <c r="P28" s="3">
        <f t="shared" si="5"/>
        <v>65</v>
      </c>
      <c r="Q28" s="3">
        <f t="shared" si="6"/>
        <v>68</v>
      </c>
      <c r="R28" s="3">
        <f t="shared" si="7"/>
        <v>98353</v>
      </c>
      <c r="S28" s="3">
        <f t="shared" si="8"/>
        <v>103354</v>
      </c>
      <c r="T28" s="3">
        <f t="shared" si="9"/>
        <v>143650</v>
      </c>
      <c r="U28" s="3">
        <f t="shared" si="10"/>
        <v>150280</v>
      </c>
      <c r="V28" s="3">
        <f t="shared" si="0"/>
        <v>83350</v>
      </c>
      <c r="W28" s="3">
        <f t="shared" si="11"/>
        <v>72.345530893821234</v>
      </c>
      <c r="X28" s="3">
        <f t="shared" si="12"/>
        <v>80.299940011997606</v>
      </c>
    </row>
    <row r="29" spans="2:24" x14ac:dyDescent="0.35">
      <c r="B29" s="3">
        <v>50</v>
      </c>
      <c r="C29" s="3">
        <v>72</v>
      </c>
      <c r="D29" s="3">
        <v>50000</v>
      </c>
      <c r="E29" s="3">
        <v>30</v>
      </c>
      <c r="F29" s="3">
        <v>26</v>
      </c>
      <c r="G29" s="4">
        <f t="shared" si="1"/>
        <v>16.931013797240553</v>
      </c>
      <c r="H29" s="4">
        <f t="shared" si="2"/>
        <v>21.931013797240553</v>
      </c>
      <c r="I29" s="4">
        <f t="shared" si="3"/>
        <v>6.9310137972405519</v>
      </c>
      <c r="J29" s="3">
        <v>2235</v>
      </c>
      <c r="K29" s="3">
        <f t="shared" si="14"/>
        <v>0.44</v>
      </c>
      <c r="L29" s="3">
        <f t="shared" si="15"/>
        <v>1667</v>
      </c>
      <c r="M29" s="3">
        <f t="shared" si="13"/>
        <v>59</v>
      </c>
      <c r="N29" s="3">
        <f t="shared" si="4"/>
        <v>61</v>
      </c>
      <c r="O29" s="3">
        <f t="shared" si="17"/>
        <v>-9319</v>
      </c>
      <c r="P29" s="3">
        <f t="shared" si="5"/>
        <v>65</v>
      </c>
      <c r="Q29" s="3">
        <f t="shared" si="6"/>
        <v>67</v>
      </c>
      <c r="R29" s="3">
        <f t="shared" si="7"/>
        <v>98353</v>
      </c>
      <c r="S29" s="3">
        <f t="shared" si="8"/>
        <v>101687</v>
      </c>
      <c r="T29" s="3">
        <f t="shared" si="9"/>
        <v>145275</v>
      </c>
      <c r="U29" s="3">
        <f t="shared" si="10"/>
        <v>149745</v>
      </c>
      <c r="V29" s="3">
        <f t="shared" si="0"/>
        <v>83350</v>
      </c>
      <c r="W29" s="3">
        <f t="shared" si="11"/>
        <v>74.295140971805637</v>
      </c>
      <c r="X29" s="3">
        <f t="shared" si="12"/>
        <v>79.658068386322739</v>
      </c>
    </row>
    <row r="30" spans="2:24" x14ac:dyDescent="0.35">
      <c r="B30" s="3">
        <v>50</v>
      </c>
      <c r="C30" s="3">
        <v>72</v>
      </c>
      <c r="D30" s="3">
        <v>50000</v>
      </c>
      <c r="E30" s="3">
        <v>30</v>
      </c>
      <c r="F30" s="3">
        <v>27</v>
      </c>
      <c r="G30" s="4">
        <f t="shared" si="1"/>
        <v>16.590281943611277</v>
      </c>
      <c r="H30" s="4">
        <f t="shared" si="2"/>
        <v>21.590281943611277</v>
      </c>
      <c r="I30" s="4">
        <f t="shared" si="3"/>
        <v>6.5902819436112781</v>
      </c>
      <c r="J30" s="3">
        <v>2340</v>
      </c>
      <c r="K30" s="3">
        <f t="shared" si="14"/>
        <v>0.44</v>
      </c>
      <c r="L30" s="3">
        <f t="shared" si="15"/>
        <v>1667</v>
      </c>
      <c r="M30" s="3">
        <f t="shared" si="13"/>
        <v>59</v>
      </c>
      <c r="N30" s="3">
        <f t="shared" si="4"/>
        <v>61</v>
      </c>
      <c r="O30" s="3">
        <f t="shared" si="17"/>
        <v>-8646</v>
      </c>
      <c r="P30" s="3">
        <f t="shared" si="5"/>
        <v>64</v>
      </c>
      <c r="Q30" s="3">
        <f t="shared" si="6"/>
        <v>67</v>
      </c>
      <c r="R30" s="3">
        <f t="shared" si="7"/>
        <v>98353</v>
      </c>
      <c r="S30" s="3">
        <f t="shared" si="8"/>
        <v>101687</v>
      </c>
      <c r="T30" s="3">
        <f t="shared" si="9"/>
        <v>149760</v>
      </c>
      <c r="U30" s="3">
        <f t="shared" si="10"/>
        <v>156780</v>
      </c>
      <c r="V30" s="3">
        <f t="shared" si="0"/>
        <v>83350</v>
      </c>
      <c r="W30" s="3">
        <f t="shared" si="11"/>
        <v>79.676064787042591</v>
      </c>
      <c r="X30" s="3">
        <f t="shared" si="12"/>
        <v>88.098380323935217</v>
      </c>
    </row>
    <row r="31" spans="2:24" x14ac:dyDescent="0.35">
      <c r="B31" s="3">
        <v>50</v>
      </c>
      <c r="C31" s="3">
        <v>72</v>
      </c>
      <c r="D31" s="3">
        <v>50000</v>
      </c>
      <c r="E31" s="3">
        <v>30</v>
      </c>
      <c r="F31" s="3">
        <v>28</v>
      </c>
      <c r="G31" s="4">
        <f t="shared" si="1"/>
        <v>16.186562687462509</v>
      </c>
      <c r="H31" s="4">
        <f t="shared" si="2"/>
        <v>21.186562687462509</v>
      </c>
      <c r="I31" s="4">
        <f t="shared" si="3"/>
        <v>6.1865626874625077</v>
      </c>
      <c r="J31" s="3">
        <v>1754</v>
      </c>
      <c r="K31" s="3">
        <f t="shared" si="14"/>
        <v>0.44</v>
      </c>
      <c r="L31" s="3">
        <f t="shared" si="15"/>
        <v>1667</v>
      </c>
      <c r="M31" s="3">
        <f t="shared" si="13"/>
        <v>59</v>
      </c>
      <c r="N31" s="3">
        <f t="shared" si="4"/>
        <v>61</v>
      </c>
      <c r="O31" s="3">
        <f t="shared" si="17"/>
        <v>-8559</v>
      </c>
      <c r="P31" s="3">
        <f t="shared" si="5"/>
        <v>64</v>
      </c>
      <c r="Q31" s="3">
        <f t="shared" si="6"/>
        <v>66</v>
      </c>
      <c r="R31" s="3">
        <f t="shared" si="7"/>
        <v>98353</v>
      </c>
      <c r="S31" s="3">
        <f t="shared" si="8"/>
        <v>101687</v>
      </c>
      <c r="T31" s="3">
        <f t="shared" si="9"/>
        <v>112256</v>
      </c>
      <c r="U31" s="3">
        <f t="shared" si="10"/>
        <v>115764</v>
      </c>
      <c r="V31" s="3">
        <f t="shared" si="0"/>
        <v>83350</v>
      </c>
      <c r="W31" s="3">
        <f t="shared" si="11"/>
        <v>34.680263947210562</v>
      </c>
      <c r="X31" s="3">
        <f t="shared" si="12"/>
        <v>38.889022195560891</v>
      </c>
    </row>
    <row r="32" spans="2:24" x14ac:dyDescent="0.35">
      <c r="B32" s="3">
        <v>50</v>
      </c>
      <c r="C32" s="3">
        <v>72</v>
      </c>
      <c r="D32" s="3">
        <v>50000</v>
      </c>
      <c r="E32" s="3">
        <v>30</v>
      </c>
      <c r="F32" s="3">
        <v>29</v>
      </c>
      <c r="G32" s="4">
        <f t="shared" si="1"/>
        <v>16.134373125374925</v>
      </c>
      <c r="H32" s="4">
        <f t="shared" si="2"/>
        <v>21.134373125374925</v>
      </c>
      <c r="I32" s="4">
        <f t="shared" si="3"/>
        <v>6.1343731253749247</v>
      </c>
      <c r="J32" s="3">
        <v>1686</v>
      </c>
      <c r="K32" s="3">
        <f t="shared" si="14"/>
        <v>0.44</v>
      </c>
      <c r="L32" s="3">
        <f t="shared" si="15"/>
        <v>1667</v>
      </c>
      <c r="M32" s="3">
        <f t="shared" si="13"/>
        <v>59</v>
      </c>
      <c r="N32" s="3">
        <f t="shared" si="4"/>
        <v>61</v>
      </c>
      <c r="O32" s="3">
        <f t="shared" si="17"/>
        <v>-8540</v>
      </c>
      <c r="P32" s="3">
        <f t="shared" si="5"/>
        <v>64</v>
      </c>
      <c r="Q32" s="3">
        <f t="shared" si="6"/>
        <v>66</v>
      </c>
      <c r="R32" s="3">
        <f t="shared" si="7"/>
        <v>98353</v>
      </c>
      <c r="S32" s="3">
        <f t="shared" si="8"/>
        <v>101687</v>
      </c>
      <c r="T32" s="3">
        <f t="shared" si="9"/>
        <v>107904</v>
      </c>
      <c r="U32" s="3">
        <f t="shared" si="10"/>
        <v>111276</v>
      </c>
      <c r="V32" s="3">
        <f t="shared" si="0"/>
        <v>83350</v>
      </c>
      <c r="W32" s="3">
        <f t="shared" si="11"/>
        <v>29.458908218356328</v>
      </c>
      <c r="X32" s="3">
        <f t="shared" si="12"/>
        <v>33.504499100179963</v>
      </c>
    </row>
    <row r="33" spans="2:24" x14ac:dyDescent="0.35">
      <c r="B33" s="3">
        <v>50</v>
      </c>
      <c r="C33" s="3">
        <v>72</v>
      </c>
      <c r="D33" s="3">
        <v>50000</v>
      </c>
      <c r="E33" s="3">
        <v>30</v>
      </c>
      <c r="F33" s="3">
        <v>30</v>
      </c>
      <c r="G33" s="4">
        <f t="shared" si="1"/>
        <v>16.122975404919018</v>
      </c>
      <c r="H33" s="4">
        <f t="shared" si="2"/>
        <v>21.122975404919018</v>
      </c>
      <c r="I33" s="4">
        <f t="shared" si="3"/>
        <v>6.1229754049190159</v>
      </c>
      <c r="J33" s="3">
        <v>1743</v>
      </c>
      <c r="K33" s="3">
        <f t="shared" si="14"/>
        <v>0.44</v>
      </c>
      <c r="L33" s="3">
        <f t="shared" si="15"/>
        <v>1667</v>
      </c>
      <c r="M33" s="3">
        <f t="shared" si="13"/>
        <v>59</v>
      </c>
      <c r="N33" s="3">
        <f t="shared" si="4"/>
        <v>61</v>
      </c>
      <c r="O33" s="3">
        <f t="shared" si="17"/>
        <v>-8464</v>
      </c>
      <c r="P33" s="3">
        <f t="shared" si="5"/>
        <v>64</v>
      </c>
      <c r="Q33" s="3">
        <f t="shared" si="6"/>
        <v>66</v>
      </c>
      <c r="R33" s="3">
        <f t="shared" si="7"/>
        <v>98353</v>
      </c>
      <c r="S33" s="3">
        <f t="shared" si="8"/>
        <v>101687</v>
      </c>
      <c r="T33" s="3">
        <f t="shared" si="9"/>
        <v>111552</v>
      </c>
      <c r="U33" s="3">
        <f t="shared" si="10"/>
        <v>115038</v>
      </c>
      <c r="V33" s="3">
        <f t="shared" si="0"/>
        <v>83350</v>
      </c>
      <c r="W33" s="3">
        <f t="shared" si="11"/>
        <v>33.835632873425311</v>
      </c>
      <c r="X33" s="3">
        <f t="shared" si="12"/>
        <v>38.017996400719852</v>
      </c>
    </row>
    <row r="34" spans="2:24" x14ac:dyDescent="0.35">
      <c r="B34" s="3"/>
      <c r="C34" s="3"/>
      <c r="D34" s="3"/>
      <c r="E34" s="3"/>
      <c r="F34" s="3"/>
      <c r="G34" s="3"/>
      <c r="H34" s="3"/>
      <c r="I34" s="4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 x14ac:dyDescent="0.35">
      <c r="B35" s="3" t="s">
        <v>18</v>
      </c>
      <c r="C35" s="3"/>
      <c r="D35" s="3"/>
      <c r="E35" s="3"/>
      <c r="F35" s="3"/>
      <c r="G35" s="3"/>
      <c r="H35" s="3"/>
      <c r="I35" s="4"/>
      <c r="J35" s="3">
        <f>SUM(J4:J33)</f>
        <v>41546</v>
      </c>
      <c r="K35" s="3"/>
      <c r="L35" s="3">
        <f>SUM(L4:L33)</f>
        <v>50010</v>
      </c>
      <c r="M35" s="3"/>
      <c r="N35" s="3"/>
      <c r="O35" s="3"/>
      <c r="P35" s="3"/>
      <c r="Q35" s="3"/>
      <c r="R35" s="3">
        <f>SUM(R4:R33)</f>
        <v>2920584</v>
      </c>
      <c r="S35" s="3">
        <f>SUM(S4:S33)</f>
        <v>3042275</v>
      </c>
      <c r="T35" s="3">
        <f>SUM(T4:T33)</f>
        <v>2659764</v>
      </c>
      <c r="U35" s="3">
        <f>SUM(U4:U33)</f>
        <v>2763527</v>
      </c>
      <c r="V35" s="3">
        <f>SUM(V4:V33)</f>
        <v>2500500</v>
      </c>
      <c r="W35" s="3">
        <f>(T35-V35)/V35*100</f>
        <v>6.3692861427714451</v>
      </c>
      <c r="X35" s="3">
        <f>(U35-V35)/V35*100</f>
        <v>10.518976204759047</v>
      </c>
    </row>
    <row r="36" spans="2:24" x14ac:dyDescent="0.35">
      <c r="L36" s="1">
        <f>L35+O33</f>
        <v>41546</v>
      </c>
    </row>
  </sheetData>
  <mergeCells count="2">
    <mergeCell ref="B1:J1"/>
    <mergeCell ref="K1:Q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W60"/>
  <sheetViews>
    <sheetView tabSelected="1" topLeftCell="A32" zoomScale="70" zoomScaleNormal="70" workbookViewId="0">
      <pane xSplit="3" topLeftCell="D1" activePane="topRight" state="frozen"/>
      <selection pane="topRight" activeCell="E48" sqref="E48"/>
    </sheetView>
  </sheetViews>
  <sheetFormatPr defaultColWidth="8.7265625" defaultRowHeight="14.5" x14ac:dyDescent="0.35"/>
  <cols>
    <col min="1" max="1" width="3.1796875" style="5" customWidth="1"/>
    <col min="2" max="2" width="43.1796875" style="5" bestFit="1" customWidth="1"/>
    <col min="3" max="3" width="36.1796875" style="5" customWidth="1"/>
    <col min="4" max="4" width="7.7265625" style="5" customWidth="1"/>
    <col min="5" max="5" width="12.453125" style="5" bestFit="1" customWidth="1"/>
    <col min="6" max="6" width="12" style="5" bestFit="1" customWidth="1"/>
    <col min="7" max="7" width="11.453125" style="5" bestFit="1" customWidth="1"/>
    <col min="8" max="8" width="12" style="5" bestFit="1" customWidth="1"/>
    <col min="9" max="10" width="11.453125" style="5" bestFit="1" customWidth="1"/>
    <col min="11" max="12" width="12" style="5" bestFit="1" customWidth="1"/>
    <col min="13" max="13" width="11.453125" style="5" bestFit="1" customWidth="1"/>
    <col min="14" max="16" width="12" style="5" bestFit="1" customWidth="1"/>
    <col min="17" max="26" width="8.7265625" style="5"/>
    <col min="27" max="27" width="12.453125" style="5" bestFit="1" customWidth="1"/>
    <col min="28" max="48" width="8.7265625" style="5"/>
    <col min="49" max="49" width="12.453125" style="5" bestFit="1" customWidth="1"/>
    <col min="50" max="93" width="8.7265625" style="5"/>
    <col min="94" max="94" width="11.1796875" style="5" bestFit="1" customWidth="1"/>
    <col min="95" max="16384" width="8.7265625" style="5"/>
  </cols>
  <sheetData>
    <row r="3" spans="2:101" ht="43.5" x14ac:dyDescent="0.35">
      <c r="B3" s="13" t="s">
        <v>83</v>
      </c>
      <c r="C3" s="13" t="s">
        <v>109</v>
      </c>
      <c r="D3" s="12" t="s">
        <v>190</v>
      </c>
      <c r="E3" s="12" t="s">
        <v>148</v>
      </c>
      <c r="F3" s="12" t="s">
        <v>149</v>
      </c>
      <c r="G3" s="12" t="s">
        <v>150</v>
      </c>
      <c r="H3" s="12" t="s">
        <v>151</v>
      </c>
      <c r="I3" s="12" t="s">
        <v>152</v>
      </c>
      <c r="J3" s="12" t="s">
        <v>153</v>
      </c>
      <c r="K3" s="12" t="s">
        <v>154</v>
      </c>
      <c r="L3" s="12" t="s">
        <v>155</v>
      </c>
      <c r="M3" s="12" t="s">
        <v>156</v>
      </c>
      <c r="N3" s="12" t="s">
        <v>157</v>
      </c>
      <c r="O3" s="12" t="s">
        <v>158</v>
      </c>
      <c r="P3" s="12" t="s">
        <v>159</v>
      </c>
      <c r="Q3" s="12" t="s">
        <v>160</v>
      </c>
      <c r="R3" s="12" t="s">
        <v>161</v>
      </c>
      <c r="S3" s="12" t="s">
        <v>162</v>
      </c>
      <c r="T3" s="12" t="s">
        <v>163</v>
      </c>
      <c r="U3" s="12" t="s">
        <v>164</v>
      </c>
      <c r="V3" s="12" t="s">
        <v>165</v>
      </c>
      <c r="W3" s="12" t="s">
        <v>166</v>
      </c>
      <c r="X3" s="12" t="s">
        <v>167</v>
      </c>
      <c r="Y3" s="12" t="s">
        <v>168</v>
      </c>
      <c r="Z3" s="12" t="s">
        <v>169</v>
      </c>
      <c r="AA3" s="12" t="s">
        <v>170</v>
      </c>
      <c r="AB3" s="12" t="s">
        <v>171</v>
      </c>
      <c r="AC3" s="12" t="s">
        <v>172</v>
      </c>
      <c r="AD3" s="12" t="s">
        <v>173</v>
      </c>
      <c r="AE3" s="12" t="s">
        <v>174</v>
      </c>
      <c r="AF3" s="12" t="s">
        <v>175</v>
      </c>
      <c r="AG3" s="12" t="s">
        <v>176</v>
      </c>
      <c r="AH3" s="12" t="s">
        <v>177</v>
      </c>
      <c r="AI3" s="12" t="s">
        <v>178</v>
      </c>
      <c r="AJ3" s="12" t="s">
        <v>179</v>
      </c>
      <c r="AK3" s="12" t="s">
        <v>180</v>
      </c>
      <c r="AL3" s="12" t="s">
        <v>181</v>
      </c>
      <c r="AM3" s="12" t="s">
        <v>182</v>
      </c>
      <c r="AN3" s="12" t="s">
        <v>183</v>
      </c>
      <c r="AO3" s="12" t="s">
        <v>184</v>
      </c>
      <c r="AP3" s="12" t="s">
        <v>185</v>
      </c>
      <c r="AQ3" s="12" t="s">
        <v>186</v>
      </c>
      <c r="AR3" s="12" t="s">
        <v>187</v>
      </c>
      <c r="AS3" s="12" t="s">
        <v>188</v>
      </c>
      <c r="AT3" s="12" t="s">
        <v>189</v>
      </c>
      <c r="AU3" s="12" t="s">
        <v>191</v>
      </c>
      <c r="AV3" s="12" t="s">
        <v>192</v>
      </c>
      <c r="AW3" s="12" t="s">
        <v>193</v>
      </c>
      <c r="AX3" s="12" t="s">
        <v>194</v>
      </c>
      <c r="AY3" s="12" t="s">
        <v>195</v>
      </c>
      <c r="AZ3" s="12" t="s">
        <v>196</v>
      </c>
      <c r="BA3" s="12" t="s">
        <v>197</v>
      </c>
      <c r="BB3" s="12" t="s">
        <v>198</v>
      </c>
      <c r="BC3" s="12" t="s">
        <v>199</v>
      </c>
      <c r="BD3" s="12" t="s">
        <v>200</v>
      </c>
      <c r="BE3" s="12" t="s">
        <v>201</v>
      </c>
      <c r="BF3" s="12" t="s">
        <v>202</v>
      </c>
      <c r="BG3" s="12" t="s">
        <v>203</v>
      </c>
      <c r="BH3" s="12" t="s">
        <v>204</v>
      </c>
      <c r="BI3" s="12" t="s">
        <v>205</v>
      </c>
      <c r="BJ3" s="12" t="s">
        <v>206</v>
      </c>
      <c r="BK3" s="12" t="s">
        <v>207</v>
      </c>
      <c r="BL3" s="12" t="s">
        <v>208</v>
      </c>
      <c r="BM3" s="12" t="s">
        <v>209</v>
      </c>
      <c r="BN3" s="12" t="s">
        <v>210</v>
      </c>
      <c r="BO3" s="12" t="s">
        <v>211</v>
      </c>
      <c r="BP3" s="12" t="s">
        <v>212</v>
      </c>
      <c r="BQ3" s="12" t="s">
        <v>213</v>
      </c>
      <c r="BR3" s="12" t="s">
        <v>214</v>
      </c>
      <c r="BS3" s="12" t="s">
        <v>215</v>
      </c>
      <c r="BT3" s="12" t="s">
        <v>216</v>
      </c>
      <c r="BU3" s="12" t="s">
        <v>217</v>
      </c>
      <c r="BV3" s="12" t="s">
        <v>218</v>
      </c>
      <c r="BW3" s="12" t="s">
        <v>219</v>
      </c>
      <c r="BX3" s="12" t="s">
        <v>220</v>
      </c>
      <c r="BY3" s="12" t="s">
        <v>221</v>
      </c>
      <c r="BZ3" s="12" t="s">
        <v>222</v>
      </c>
      <c r="CA3" s="12" t="s">
        <v>223</v>
      </c>
      <c r="CB3" s="12" t="s">
        <v>224</v>
      </c>
      <c r="CC3" s="12" t="s">
        <v>225</v>
      </c>
      <c r="CD3" s="12" t="s">
        <v>226</v>
      </c>
      <c r="CE3" s="12" t="s">
        <v>227</v>
      </c>
      <c r="CF3" s="12" t="s">
        <v>228</v>
      </c>
      <c r="CG3" s="12" t="s">
        <v>229</v>
      </c>
      <c r="CH3" s="12" t="s">
        <v>230</v>
      </c>
      <c r="CI3" s="12" t="s">
        <v>231</v>
      </c>
      <c r="CJ3" s="12" t="s">
        <v>232</v>
      </c>
      <c r="CK3" s="12" t="s">
        <v>233</v>
      </c>
      <c r="CL3" s="12" t="s">
        <v>234</v>
      </c>
      <c r="CM3" s="12" t="s">
        <v>235</v>
      </c>
      <c r="CN3" s="12" t="s">
        <v>236</v>
      </c>
      <c r="CO3" s="12" t="s">
        <v>237</v>
      </c>
      <c r="CP3" s="12" t="s">
        <v>238</v>
      </c>
      <c r="CQ3" s="12"/>
      <c r="CR3" s="12"/>
      <c r="CS3" s="12"/>
      <c r="CT3" s="12"/>
      <c r="CU3" s="12"/>
      <c r="CV3" s="12"/>
      <c r="CW3" s="12"/>
    </row>
    <row r="5" spans="2:101" x14ac:dyDescent="0.35">
      <c r="B5" s="14" t="s">
        <v>84</v>
      </c>
      <c r="C5" s="14" t="s">
        <v>110</v>
      </c>
      <c r="D5" s="6">
        <v>0</v>
      </c>
      <c r="E5" s="27">
        <v>45</v>
      </c>
      <c r="F5" s="27">
        <v>45</v>
      </c>
      <c r="G5" s="27">
        <v>45</v>
      </c>
      <c r="H5" s="27">
        <v>45</v>
      </c>
      <c r="I5" s="27">
        <v>45</v>
      </c>
      <c r="J5" s="27">
        <v>45</v>
      </c>
      <c r="K5" s="27">
        <v>45</v>
      </c>
      <c r="L5" s="27">
        <v>45</v>
      </c>
      <c r="M5" s="27">
        <v>45</v>
      </c>
      <c r="N5" s="27">
        <v>45</v>
      </c>
      <c r="O5" s="27">
        <v>45</v>
      </c>
      <c r="P5" s="27">
        <v>45</v>
      </c>
      <c r="Q5" s="27">
        <v>45</v>
      </c>
      <c r="R5" s="27">
        <v>45</v>
      </c>
      <c r="S5" s="27">
        <v>45</v>
      </c>
      <c r="T5" s="27">
        <v>45</v>
      </c>
      <c r="U5" s="27">
        <v>45</v>
      </c>
      <c r="V5" s="27">
        <v>45</v>
      </c>
      <c r="W5" s="27">
        <v>45</v>
      </c>
      <c r="X5" s="27">
        <v>45</v>
      </c>
      <c r="Y5" s="27">
        <v>45</v>
      </c>
      <c r="Z5" s="27">
        <v>45</v>
      </c>
      <c r="AA5" s="23">
        <v>49</v>
      </c>
      <c r="AB5" s="23">
        <v>49</v>
      </c>
      <c r="AC5" s="23">
        <v>49</v>
      </c>
      <c r="AD5" s="23">
        <v>49</v>
      </c>
      <c r="AE5" s="23">
        <v>49</v>
      </c>
      <c r="AF5" s="23">
        <v>49</v>
      </c>
      <c r="AG5" s="23">
        <v>49</v>
      </c>
      <c r="AH5" s="23">
        <v>49</v>
      </c>
      <c r="AI5" s="23">
        <v>49</v>
      </c>
      <c r="AJ5" s="23">
        <v>49</v>
      </c>
      <c r="AK5" s="23">
        <v>49</v>
      </c>
      <c r="AL5" s="23">
        <v>49</v>
      </c>
      <c r="AM5" s="23">
        <v>49</v>
      </c>
      <c r="AN5" s="23">
        <v>49</v>
      </c>
      <c r="AO5" s="23">
        <v>49</v>
      </c>
      <c r="AP5" s="23">
        <v>49</v>
      </c>
      <c r="AQ5" s="23">
        <v>49</v>
      </c>
      <c r="AR5" s="23">
        <v>49</v>
      </c>
      <c r="AS5" s="23">
        <v>49</v>
      </c>
      <c r="AT5" s="23">
        <v>49</v>
      </c>
      <c r="AU5" s="23">
        <v>49</v>
      </c>
      <c r="AV5" s="23">
        <v>49</v>
      </c>
      <c r="AW5" s="31">
        <v>52</v>
      </c>
      <c r="AX5" s="31">
        <v>52</v>
      </c>
      <c r="AY5" s="31">
        <v>52</v>
      </c>
      <c r="AZ5" s="31">
        <v>52</v>
      </c>
      <c r="BA5" s="31">
        <v>52</v>
      </c>
      <c r="BB5" s="31">
        <v>52</v>
      </c>
      <c r="BC5" s="31">
        <v>52</v>
      </c>
      <c r="BD5" s="31">
        <v>52</v>
      </c>
      <c r="BE5" s="31">
        <v>52</v>
      </c>
      <c r="BF5" s="31">
        <v>52</v>
      </c>
      <c r="BG5" s="31">
        <v>52</v>
      </c>
      <c r="BH5" s="31">
        <v>52</v>
      </c>
      <c r="BI5" s="31">
        <v>52</v>
      </c>
      <c r="BJ5" s="31">
        <v>52</v>
      </c>
      <c r="BK5" s="31">
        <v>52</v>
      </c>
      <c r="BL5" s="31">
        <v>52</v>
      </c>
      <c r="BM5" s="31">
        <v>52</v>
      </c>
      <c r="BN5" s="31">
        <v>52</v>
      </c>
      <c r="BO5" s="31">
        <v>52</v>
      </c>
      <c r="BP5" s="31">
        <v>52</v>
      </c>
      <c r="BQ5" s="31">
        <v>52</v>
      </c>
      <c r="BR5" s="31">
        <v>52</v>
      </c>
      <c r="BS5" s="31">
        <v>52</v>
      </c>
      <c r="BT5" s="31">
        <v>52</v>
      </c>
      <c r="BU5" s="31">
        <v>52</v>
      </c>
      <c r="BV5" s="31">
        <v>52</v>
      </c>
      <c r="BW5" s="31">
        <v>52</v>
      </c>
      <c r="BX5" s="31">
        <v>52</v>
      </c>
      <c r="BY5" s="31">
        <v>52</v>
      </c>
      <c r="BZ5" s="31">
        <v>52</v>
      </c>
      <c r="CA5" s="31">
        <v>52</v>
      </c>
      <c r="CB5" s="31">
        <v>52</v>
      </c>
      <c r="CC5" s="31">
        <v>52</v>
      </c>
      <c r="CD5" s="31">
        <v>52</v>
      </c>
      <c r="CE5" s="31">
        <v>52</v>
      </c>
      <c r="CF5" s="31">
        <v>52</v>
      </c>
      <c r="CG5" s="31">
        <v>52</v>
      </c>
      <c r="CH5" s="31">
        <v>52</v>
      </c>
      <c r="CI5" s="31">
        <v>52</v>
      </c>
      <c r="CJ5" s="31">
        <v>52</v>
      </c>
      <c r="CK5" s="31">
        <v>52</v>
      </c>
      <c r="CL5" s="31">
        <v>52</v>
      </c>
      <c r="CM5" s="31">
        <v>52</v>
      </c>
      <c r="CN5" s="31">
        <v>52</v>
      </c>
      <c r="CO5" s="31">
        <v>52</v>
      </c>
      <c r="CP5" s="31">
        <v>52</v>
      </c>
    </row>
    <row r="6" spans="2:101" x14ac:dyDescent="0.35">
      <c r="B6" s="14" t="s">
        <v>85</v>
      </c>
      <c r="C6" s="14" t="s">
        <v>110</v>
      </c>
      <c r="D6" s="6">
        <v>0</v>
      </c>
      <c r="E6" s="27">
        <v>75</v>
      </c>
      <c r="F6" s="27">
        <v>75</v>
      </c>
      <c r="G6" s="27">
        <v>75</v>
      </c>
      <c r="H6" s="27">
        <v>75</v>
      </c>
      <c r="I6" s="27">
        <v>75</v>
      </c>
      <c r="J6" s="27">
        <v>75</v>
      </c>
      <c r="K6" s="27">
        <v>75</v>
      </c>
      <c r="L6" s="27">
        <v>75</v>
      </c>
      <c r="M6" s="27">
        <v>75</v>
      </c>
      <c r="N6" s="27">
        <v>75</v>
      </c>
      <c r="O6" s="27">
        <v>75</v>
      </c>
      <c r="P6" s="27">
        <v>75</v>
      </c>
      <c r="Q6" s="27">
        <v>75</v>
      </c>
      <c r="R6" s="27">
        <v>75</v>
      </c>
      <c r="S6" s="27">
        <v>75</v>
      </c>
      <c r="T6" s="27">
        <v>75</v>
      </c>
      <c r="U6" s="27">
        <v>75</v>
      </c>
      <c r="V6" s="27">
        <v>75</v>
      </c>
      <c r="W6" s="27">
        <v>75</v>
      </c>
      <c r="X6" s="27">
        <v>75</v>
      </c>
      <c r="Y6" s="27">
        <v>75</v>
      </c>
      <c r="Z6" s="27">
        <v>75</v>
      </c>
      <c r="AA6" s="23">
        <v>80</v>
      </c>
      <c r="AB6" s="23">
        <v>80</v>
      </c>
      <c r="AC6" s="23">
        <v>80</v>
      </c>
      <c r="AD6" s="23">
        <v>80</v>
      </c>
      <c r="AE6" s="23">
        <v>80</v>
      </c>
      <c r="AF6" s="23">
        <v>80</v>
      </c>
      <c r="AG6" s="23">
        <v>80</v>
      </c>
      <c r="AH6" s="23">
        <v>80</v>
      </c>
      <c r="AI6" s="23">
        <v>80</v>
      </c>
      <c r="AJ6" s="23">
        <v>80</v>
      </c>
      <c r="AK6" s="23">
        <v>80</v>
      </c>
      <c r="AL6" s="23">
        <v>80</v>
      </c>
      <c r="AM6" s="23">
        <v>80</v>
      </c>
      <c r="AN6" s="23">
        <v>80</v>
      </c>
      <c r="AO6" s="23">
        <v>80</v>
      </c>
      <c r="AP6" s="23">
        <v>80</v>
      </c>
      <c r="AQ6" s="23">
        <v>80</v>
      </c>
      <c r="AR6" s="23">
        <v>80</v>
      </c>
      <c r="AS6" s="23">
        <v>80</v>
      </c>
      <c r="AT6" s="23">
        <v>80</v>
      </c>
      <c r="AU6" s="23">
        <v>80</v>
      </c>
      <c r="AV6" s="23">
        <v>80</v>
      </c>
      <c r="AW6" s="31">
        <v>84</v>
      </c>
      <c r="AX6" s="31">
        <v>84</v>
      </c>
      <c r="AY6" s="31">
        <v>84</v>
      </c>
      <c r="AZ6" s="31">
        <v>84</v>
      </c>
      <c r="BA6" s="31">
        <v>84</v>
      </c>
      <c r="BB6" s="31">
        <v>84</v>
      </c>
      <c r="BC6" s="31">
        <v>84</v>
      </c>
      <c r="BD6" s="31">
        <v>84</v>
      </c>
      <c r="BE6" s="31">
        <v>84</v>
      </c>
      <c r="BF6" s="31">
        <v>84</v>
      </c>
      <c r="BG6" s="31">
        <v>84</v>
      </c>
      <c r="BH6" s="31">
        <v>84</v>
      </c>
      <c r="BI6" s="31">
        <v>84</v>
      </c>
      <c r="BJ6" s="31">
        <v>84</v>
      </c>
      <c r="BK6" s="31">
        <v>84</v>
      </c>
      <c r="BL6" s="31">
        <v>84</v>
      </c>
      <c r="BM6" s="31">
        <v>84</v>
      </c>
      <c r="BN6" s="31">
        <v>84</v>
      </c>
      <c r="BO6" s="31">
        <v>84</v>
      </c>
      <c r="BP6" s="31">
        <v>84</v>
      </c>
      <c r="BQ6" s="31">
        <v>84</v>
      </c>
      <c r="BR6" s="31">
        <v>84</v>
      </c>
      <c r="BS6" s="31">
        <v>84</v>
      </c>
      <c r="BT6" s="31">
        <v>84</v>
      </c>
      <c r="BU6" s="31">
        <v>84</v>
      </c>
      <c r="BV6" s="31">
        <v>84</v>
      </c>
      <c r="BW6" s="31">
        <v>84</v>
      </c>
      <c r="BX6" s="31">
        <v>84</v>
      </c>
      <c r="BY6" s="31">
        <v>84</v>
      </c>
      <c r="BZ6" s="31">
        <v>84</v>
      </c>
      <c r="CA6" s="31">
        <v>84</v>
      </c>
      <c r="CB6" s="31">
        <v>84</v>
      </c>
      <c r="CC6" s="31">
        <v>84</v>
      </c>
      <c r="CD6" s="31">
        <v>84</v>
      </c>
      <c r="CE6" s="31">
        <v>84</v>
      </c>
      <c r="CF6" s="31">
        <v>84</v>
      </c>
      <c r="CG6" s="31">
        <v>84</v>
      </c>
      <c r="CH6" s="31">
        <v>84</v>
      </c>
      <c r="CI6" s="31">
        <v>84</v>
      </c>
      <c r="CJ6" s="31">
        <v>84</v>
      </c>
      <c r="CK6" s="31">
        <v>84</v>
      </c>
      <c r="CL6" s="31">
        <v>84</v>
      </c>
      <c r="CM6" s="31">
        <v>84</v>
      </c>
      <c r="CN6" s="31">
        <v>84</v>
      </c>
      <c r="CO6" s="31">
        <v>84</v>
      </c>
      <c r="CP6" s="31">
        <v>84</v>
      </c>
    </row>
    <row r="7" spans="2:101" x14ac:dyDescent="0.35">
      <c r="B7" s="6"/>
      <c r="C7" s="6"/>
      <c r="D7" s="6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8"/>
      <c r="R7" s="28"/>
      <c r="S7" s="28"/>
      <c r="T7" s="28"/>
      <c r="U7" s="28"/>
      <c r="V7" s="28"/>
      <c r="W7" s="28"/>
      <c r="X7" s="28"/>
      <c r="Y7" s="28"/>
      <c r="Z7" s="28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</row>
    <row r="8" spans="2:101" ht="29" x14ac:dyDescent="0.35">
      <c r="B8" s="6" t="s">
        <v>125</v>
      </c>
      <c r="C8" s="6" t="s">
        <v>124</v>
      </c>
      <c r="D8" s="6">
        <v>0</v>
      </c>
      <c r="E8" s="27">
        <v>6</v>
      </c>
      <c r="F8" s="27">
        <v>6</v>
      </c>
      <c r="G8" s="27">
        <v>7</v>
      </c>
      <c r="H8" s="27">
        <v>7</v>
      </c>
      <c r="I8" s="27">
        <v>7</v>
      </c>
      <c r="J8" s="27">
        <v>8</v>
      </c>
      <c r="K8" s="27">
        <v>8</v>
      </c>
      <c r="L8" s="27">
        <v>8</v>
      </c>
      <c r="M8" s="27">
        <v>8</v>
      </c>
      <c r="N8" s="27">
        <v>8</v>
      </c>
      <c r="O8" s="27">
        <v>8</v>
      </c>
      <c r="P8" s="27">
        <v>8</v>
      </c>
      <c r="Q8" s="27">
        <v>8</v>
      </c>
      <c r="R8" s="27">
        <v>8</v>
      </c>
      <c r="S8" s="27">
        <v>8</v>
      </c>
      <c r="T8" s="27">
        <v>8</v>
      </c>
      <c r="U8" s="27">
        <v>8</v>
      </c>
      <c r="V8" s="27">
        <v>8</v>
      </c>
      <c r="W8" s="27">
        <v>8</v>
      </c>
      <c r="X8" s="27">
        <v>8</v>
      </c>
      <c r="Y8" s="27">
        <v>8</v>
      </c>
      <c r="Z8" s="27">
        <v>8</v>
      </c>
      <c r="AA8" s="23">
        <v>8</v>
      </c>
      <c r="AB8" s="23">
        <v>8</v>
      </c>
      <c r="AC8" s="23">
        <v>8</v>
      </c>
      <c r="AD8" s="23">
        <v>8</v>
      </c>
      <c r="AE8" s="23">
        <v>8</v>
      </c>
      <c r="AF8" s="23">
        <v>8</v>
      </c>
      <c r="AG8" s="23">
        <v>8</v>
      </c>
      <c r="AH8" s="23">
        <v>8</v>
      </c>
      <c r="AI8" s="23">
        <v>8</v>
      </c>
      <c r="AJ8" s="23">
        <v>8</v>
      </c>
      <c r="AK8" s="23">
        <v>8</v>
      </c>
      <c r="AL8" s="23">
        <v>8</v>
      </c>
      <c r="AM8" s="23">
        <v>8</v>
      </c>
      <c r="AN8" s="23">
        <v>8</v>
      </c>
      <c r="AO8" s="23">
        <v>8</v>
      </c>
      <c r="AP8" s="23">
        <v>8</v>
      </c>
      <c r="AQ8" s="23">
        <v>8</v>
      </c>
      <c r="AR8" s="23">
        <v>8</v>
      </c>
      <c r="AS8" s="23">
        <v>8</v>
      </c>
      <c r="AT8" s="23">
        <v>8</v>
      </c>
      <c r="AU8" s="23">
        <v>8</v>
      </c>
      <c r="AV8" s="23">
        <v>8</v>
      </c>
      <c r="AW8" s="31">
        <v>8</v>
      </c>
      <c r="AX8" s="31">
        <v>8</v>
      </c>
      <c r="AY8" s="31">
        <v>8</v>
      </c>
      <c r="AZ8" s="31">
        <v>8</v>
      </c>
      <c r="BA8" s="31">
        <v>8</v>
      </c>
      <c r="BB8" s="31">
        <v>8</v>
      </c>
      <c r="BC8" s="31">
        <v>8</v>
      </c>
      <c r="BD8" s="31">
        <v>8</v>
      </c>
      <c r="BE8" s="31">
        <v>8</v>
      </c>
      <c r="BF8" s="31">
        <v>8</v>
      </c>
      <c r="BG8" s="31">
        <v>8</v>
      </c>
      <c r="BH8" s="31">
        <v>8</v>
      </c>
      <c r="BI8" s="31">
        <v>8</v>
      </c>
      <c r="BJ8" s="31">
        <v>8</v>
      </c>
      <c r="BK8" s="31">
        <v>8</v>
      </c>
      <c r="BL8" s="31">
        <v>8</v>
      </c>
      <c r="BM8" s="31">
        <v>8</v>
      </c>
      <c r="BN8" s="31">
        <v>8</v>
      </c>
      <c r="BO8" s="31">
        <v>8</v>
      </c>
      <c r="BP8" s="31">
        <v>8</v>
      </c>
      <c r="BQ8" s="31">
        <v>8</v>
      </c>
      <c r="BR8" s="31">
        <v>8</v>
      </c>
      <c r="BS8" s="31">
        <v>8</v>
      </c>
      <c r="BT8" s="31">
        <v>8</v>
      </c>
      <c r="BU8" s="31">
        <v>8</v>
      </c>
      <c r="BV8" s="31">
        <v>8</v>
      </c>
      <c r="BW8" s="31">
        <v>8</v>
      </c>
      <c r="BX8" s="31">
        <v>8</v>
      </c>
      <c r="BY8" s="31">
        <v>8</v>
      </c>
      <c r="BZ8" s="31">
        <v>8</v>
      </c>
      <c r="CA8" s="31">
        <v>8</v>
      </c>
      <c r="CB8" s="31">
        <v>8</v>
      </c>
      <c r="CC8" s="31">
        <v>8</v>
      </c>
      <c r="CD8" s="31">
        <v>8</v>
      </c>
      <c r="CE8" s="31">
        <v>8</v>
      </c>
      <c r="CF8" s="31">
        <v>8</v>
      </c>
      <c r="CG8" s="31">
        <v>8</v>
      </c>
      <c r="CH8" s="31">
        <v>8</v>
      </c>
      <c r="CI8" s="31">
        <v>8</v>
      </c>
      <c r="CJ8" s="31">
        <v>8</v>
      </c>
      <c r="CK8" s="31">
        <v>8</v>
      </c>
      <c r="CL8" s="31">
        <v>8</v>
      </c>
      <c r="CM8" s="31">
        <v>8</v>
      </c>
      <c r="CN8" s="31">
        <v>8</v>
      </c>
      <c r="CO8" s="31">
        <v>8</v>
      </c>
      <c r="CP8" s="31">
        <v>8</v>
      </c>
    </row>
    <row r="9" spans="2:101" ht="58" x14ac:dyDescent="0.35">
      <c r="B9" s="6" t="s">
        <v>123</v>
      </c>
      <c r="C9" s="15" t="s">
        <v>141</v>
      </c>
      <c r="D9" s="6">
        <v>0</v>
      </c>
      <c r="E9" s="27">
        <f>(E11/1000)*E40*E8</f>
        <v>0</v>
      </c>
      <c r="F9" s="27">
        <f t="shared" ref="F9:P9" si="0">F11/1000*F40*F8</f>
        <v>17550</v>
      </c>
      <c r="G9" s="27">
        <f t="shared" si="0"/>
        <v>0</v>
      </c>
      <c r="H9" s="27">
        <f t="shared" si="0"/>
        <v>0</v>
      </c>
      <c r="I9" s="27">
        <f t="shared" si="0"/>
        <v>0</v>
      </c>
      <c r="J9" s="27">
        <f t="shared" si="0"/>
        <v>28800</v>
      </c>
      <c r="K9" s="27">
        <f t="shared" si="0"/>
        <v>6600</v>
      </c>
      <c r="L9" s="27">
        <f t="shared" si="0"/>
        <v>4200</v>
      </c>
      <c r="M9" s="27">
        <f t="shared" si="0"/>
        <v>0</v>
      </c>
      <c r="N9" s="27">
        <f t="shared" si="0"/>
        <v>13200</v>
      </c>
      <c r="O9" s="27">
        <f t="shared" si="0"/>
        <v>10200</v>
      </c>
      <c r="P9" s="27">
        <f t="shared" si="0"/>
        <v>0</v>
      </c>
      <c r="Q9" s="27">
        <f t="shared" ref="Q9" si="1">Q11/1000*Q40*Q8</f>
        <v>13800</v>
      </c>
      <c r="R9" s="27">
        <f t="shared" ref="R9" si="2">R11/1000*R40*R8</f>
        <v>10800</v>
      </c>
      <c r="S9" s="27">
        <f t="shared" ref="S9" si="3">S11/1000*S40*S8</f>
        <v>6600</v>
      </c>
      <c r="T9" s="27">
        <f t="shared" ref="T9" si="4">T11/1000*T40*T8</f>
        <v>20400</v>
      </c>
      <c r="U9" s="27">
        <f t="shared" ref="U9" si="5">U11/1000*U40*U8</f>
        <v>0</v>
      </c>
      <c r="V9" s="27">
        <f t="shared" ref="V9" si="6">V11/1000*V40*V8</f>
        <v>0</v>
      </c>
      <c r="W9" s="27">
        <f t="shared" ref="W9" si="7">W11/1000*W40*W8</f>
        <v>19200</v>
      </c>
      <c r="X9" s="27">
        <f t="shared" ref="X9" si="8">X11/1000*X40*X8</f>
        <v>26400</v>
      </c>
      <c r="Y9" s="27">
        <f t="shared" ref="Y9" si="9">Y11/1000*Y40*Y8</f>
        <v>0</v>
      </c>
      <c r="Z9" s="27">
        <f t="shared" ref="Z9" si="10">Z11/1000*Z40*Z8</f>
        <v>0</v>
      </c>
      <c r="AA9" s="23">
        <f t="shared" ref="AA9" si="11">AA11/1000*AA40*AA8</f>
        <v>0</v>
      </c>
      <c r="AB9" s="23">
        <f t="shared" ref="AB9" si="12">AB11/1000*AB40*AB8</f>
        <v>17920</v>
      </c>
      <c r="AC9" s="23">
        <f t="shared" ref="AC9" si="13">AC11/1000*AC40*AC8</f>
        <v>17920</v>
      </c>
      <c r="AD9" s="23">
        <f t="shared" ref="AD9" si="14">AD11/1000*AD40*AD8</f>
        <v>0</v>
      </c>
      <c r="AE9" s="23">
        <f t="shared" ref="AE9" si="15">AE11/1000*AE40*AE8</f>
        <v>0</v>
      </c>
      <c r="AF9" s="23">
        <f t="shared" ref="AF9" si="16">AF11/1000*AF40*AF8</f>
        <v>5760</v>
      </c>
      <c r="AG9" s="23">
        <f t="shared" ref="AG9" si="17">AG11/1000*AG40*AG8</f>
        <v>18560</v>
      </c>
      <c r="AH9" s="23">
        <f t="shared" ref="AH9" si="18">AH11/1000*AH40*AH8</f>
        <v>9600</v>
      </c>
      <c r="AI9" s="23">
        <f t="shared" ref="AI9" si="19">AI11/1000*AI40*AI8</f>
        <v>7680</v>
      </c>
      <c r="AJ9" s="23">
        <f t="shared" ref="AJ9" si="20">AJ11/1000*AJ40*AJ8</f>
        <v>7680</v>
      </c>
      <c r="AK9" s="23">
        <f t="shared" ref="AK9" si="21">AK11/1000*AK40*AK8</f>
        <v>21120</v>
      </c>
      <c r="AL9" s="23">
        <f t="shared" ref="AL9" si="22">AL11/1000*AL40*AL8</f>
        <v>0</v>
      </c>
      <c r="AM9" s="23">
        <f t="shared" ref="AM9" si="23">AM11/1000*AM40*AM8</f>
        <v>24960</v>
      </c>
      <c r="AN9" s="23">
        <f t="shared" ref="AN9" si="24">AN11/1000*AN40*AN8</f>
        <v>51840</v>
      </c>
      <c r="AO9" s="23">
        <f t="shared" ref="AO9" si="25">AO11/1000*AO40*AO8</f>
        <v>24320</v>
      </c>
      <c r="AP9" s="23">
        <f t="shared" ref="AP9" si="26">AP11/1000*AP40*AP8</f>
        <v>13440</v>
      </c>
      <c r="AQ9" s="23">
        <f t="shared" ref="AQ9" si="27">AQ11/1000*AQ40*AQ8</f>
        <v>30720</v>
      </c>
      <c r="AR9" s="23">
        <f t="shared" ref="AR9" si="28">AR11/1000*AR40*AR8</f>
        <v>21120</v>
      </c>
      <c r="AS9" s="23">
        <f t="shared" ref="AS9" si="29">AS11/1000*AS40*AS8</f>
        <v>32639.999999999996</v>
      </c>
      <c r="AT9" s="23">
        <f t="shared" ref="AT9" si="30">AT11/1000*AT40*AT8</f>
        <v>0</v>
      </c>
      <c r="AU9" s="23">
        <f t="shared" ref="AU9" si="31">AU11/1000*AU40*AU8</f>
        <v>0</v>
      </c>
      <c r="AV9" s="23">
        <f t="shared" ref="AV9" si="32">AV11/1000*AV40*AV8</f>
        <v>7040</v>
      </c>
      <c r="AW9" s="31">
        <f t="shared" ref="AW9" si="33">AW11/1000*AW40*AW8</f>
        <v>8736</v>
      </c>
      <c r="AX9" s="31">
        <f t="shared" ref="AX9" si="34">AX11/1000*AX40*AX8</f>
        <v>0</v>
      </c>
      <c r="AY9" s="31">
        <f t="shared" ref="AY9" si="35">AY11/1000*AY40*AY8</f>
        <v>0</v>
      </c>
      <c r="AZ9" s="31">
        <f t="shared" ref="AZ9" si="36">AZ11/1000*AZ40*AZ8</f>
        <v>0</v>
      </c>
      <c r="BA9" s="31">
        <f t="shared" ref="BA9" si="37">BA11/1000*BA40*BA8</f>
        <v>0</v>
      </c>
      <c r="BB9" s="31">
        <f t="shared" ref="BB9" si="38">BB11/1000*BB40*BB8</f>
        <v>6047.9999999999991</v>
      </c>
      <c r="BC9" s="31">
        <f>IF(BC11/1000*BC40*BC8,0)</f>
        <v>0</v>
      </c>
      <c r="BD9" s="31">
        <f t="shared" ref="BD9" si="39">BD11/1000*BD40*BD8</f>
        <v>0</v>
      </c>
      <c r="BE9" s="31">
        <f t="shared" ref="BE9" si="40">BE11/1000*BE40*BE8</f>
        <v>0</v>
      </c>
      <c r="BF9" s="31">
        <f t="shared" ref="BF9" si="41">BF11/1000*BF40*BF8</f>
        <v>0</v>
      </c>
      <c r="BG9" s="31">
        <f t="shared" ref="BG9" si="42">BG11/1000*BG40*BG8</f>
        <v>0</v>
      </c>
      <c r="BH9" s="31">
        <f t="shared" ref="BH9" si="43">BH11/1000*BH40*BH8</f>
        <v>11424</v>
      </c>
      <c r="BI9" s="31">
        <f t="shared" ref="BI9" si="44">BI11/1000*BI40*BI8</f>
        <v>7392</v>
      </c>
      <c r="BJ9" s="31">
        <f t="shared" ref="BJ9" si="45">BJ11/1000*BJ40*BJ8</f>
        <v>3360</v>
      </c>
      <c r="BK9" s="31">
        <f t="shared" ref="BK9" si="46">BK11/1000*BK40*BK8</f>
        <v>2016</v>
      </c>
      <c r="BL9" s="31">
        <f t="shared" ref="BL9" si="47">BL11/1000*BL40*BL8</f>
        <v>6047.9999999999991</v>
      </c>
      <c r="BM9" s="31">
        <f t="shared" ref="BM9" si="48">BM11/1000*BM40*BM8</f>
        <v>0</v>
      </c>
      <c r="BN9" s="31">
        <f t="shared" ref="BN9" si="49">BN11/1000*BN40*BN8</f>
        <v>0</v>
      </c>
      <c r="BO9" s="31">
        <f t="shared" ref="BO9" si="50">BO11/1000*BO40*BO8</f>
        <v>0</v>
      </c>
      <c r="BP9" s="31">
        <f t="shared" ref="BP9" si="51">BP11/1000*BP40*BP8</f>
        <v>9408</v>
      </c>
      <c r="BQ9" s="31">
        <f t="shared" ref="BQ9" si="52">BQ11/1000*BQ40*BQ8</f>
        <v>8736</v>
      </c>
      <c r="BR9" s="31">
        <f t="shared" ref="BR9" si="53">BR11/1000*BR40*BR8</f>
        <v>9408</v>
      </c>
      <c r="BS9" s="31">
        <f t="shared" ref="BS9" si="54">BS11/1000*BS40*BS8</f>
        <v>1344</v>
      </c>
      <c r="BT9" s="31">
        <f t="shared" ref="BT9" si="55">BT11/1000*BT40*BT8</f>
        <v>5376</v>
      </c>
      <c r="BU9" s="31">
        <f t="shared" ref="BU9" si="56">BU11/1000*BU40*BU8</f>
        <v>0</v>
      </c>
      <c r="BV9" s="31">
        <f t="shared" ref="BV9" si="57">BV11/1000*BV40*BV8</f>
        <v>0</v>
      </c>
      <c r="BW9" s="31">
        <f t="shared" ref="BW9" si="58">BW11/1000*BW40*BW8</f>
        <v>672</v>
      </c>
      <c r="BX9" s="31">
        <f t="shared" ref="BX9" si="59">BX11/1000*BX40*BX8</f>
        <v>12095.999999999998</v>
      </c>
      <c r="BY9" s="31">
        <f t="shared" ref="BY9" si="60">BY11/1000*BY40*BY8</f>
        <v>12768</v>
      </c>
      <c r="BZ9" s="31">
        <f t="shared" ref="BZ9" si="61">BZ11/1000*BZ40*BZ8</f>
        <v>7392</v>
      </c>
      <c r="CA9" s="31">
        <f t="shared" ref="CA9" si="62">CA11/1000*CA40*CA8</f>
        <v>0</v>
      </c>
      <c r="CB9" s="31">
        <f t="shared" ref="CB9" si="63">CB11/1000*CB40*CB8</f>
        <v>2016</v>
      </c>
      <c r="CC9" s="31">
        <f t="shared" ref="CC9" si="64">CC11/1000*CC40*CC8</f>
        <v>0</v>
      </c>
      <c r="CD9" s="31">
        <f t="shared" ref="CD9" si="65">CD11/1000*CD40*CD8</f>
        <v>5376</v>
      </c>
      <c r="CE9" s="31">
        <f t="shared" ref="CE9" si="66">CE11/1000*CE40*CE8</f>
        <v>8064</v>
      </c>
      <c r="CF9" s="31">
        <f t="shared" ref="CF9" si="67">CF11/1000*CF40*CF8</f>
        <v>8064</v>
      </c>
      <c r="CG9" s="31">
        <f t="shared" ref="CG9" si="68">CG11/1000*CG40*CG8</f>
        <v>4704</v>
      </c>
      <c r="CH9" s="31">
        <f t="shared" ref="CH9" si="69">CH11/1000*CH40*CH8</f>
        <v>4704</v>
      </c>
      <c r="CI9" s="31">
        <f t="shared" ref="CI9" si="70">CI11/1000*CI40*CI8</f>
        <v>0</v>
      </c>
      <c r="CJ9" s="31">
        <f t="shared" ref="CJ9" si="71">CJ11/1000*CJ40*CJ8</f>
        <v>4032</v>
      </c>
      <c r="CK9" s="31">
        <f t="shared" ref="CK9" si="72">CK11/1000*CK40*CK8</f>
        <v>0</v>
      </c>
      <c r="CL9" s="31">
        <f t="shared" ref="CL9" si="73">CL11/1000*CL40*CL8</f>
        <v>2688</v>
      </c>
      <c r="CM9" s="31">
        <f t="shared" ref="CM9" si="74">CM11/1000*CM40*CM8</f>
        <v>0</v>
      </c>
      <c r="CN9" s="31">
        <f t="shared" ref="CN9" si="75">CN11/1000*CN40*CN8</f>
        <v>5376</v>
      </c>
      <c r="CO9" s="31">
        <f t="shared" ref="CO9" si="76">CO11/1000*CO40*CO8</f>
        <v>6047.9999999999991</v>
      </c>
      <c r="CP9" s="31">
        <f t="shared" ref="CP9" si="77">CP11/1000*CP40*CP8</f>
        <v>0</v>
      </c>
    </row>
    <row r="10" spans="2:101" x14ac:dyDescent="0.35">
      <c r="B10" s="6"/>
      <c r="C10" s="6"/>
      <c r="D10" s="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</row>
    <row r="11" spans="2:101" x14ac:dyDescent="0.35">
      <c r="B11" s="14" t="s">
        <v>87</v>
      </c>
      <c r="C11" s="14" t="s">
        <v>110</v>
      </c>
      <c r="D11" s="6">
        <v>0</v>
      </c>
      <c r="E11" s="27">
        <v>0</v>
      </c>
      <c r="F11" s="27">
        <v>39</v>
      </c>
      <c r="G11" s="27">
        <v>0</v>
      </c>
      <c r="H11" s="27">
        <v>0</v>
      </c>
      <c r="I11" s="27">
        <v>0</v>
      </c>
      <c r="J11" s="27">
        <v>48</v>
      </c>
      <c r="K11" s="27">
        <v>11</v>
      </c>
      <c r="L11" s="27">
        <v>7</v>
      </c>
      <c r="M11" s="27">
        <v>0</v>
      </c>
      <c r="N11" s="27">
        <v>22</v>
      </c>
      <c r="O11" s="27">
        <v>17</v>
      </c>
      <c r="P11" s="27">
        <v>0</v>
      </c>
      <c r="Q11" s="28">
        <v>23</v>
      </c>
      <c r="R11" s="28">
        <v>18</v>
      </c>
      <c r="S11" s="28">
        <v>11</v>
      </c>
      <c r="T11" s="28">
        <v>34</v>
      </c>
      <c r="U11" s="27">
        <v>0</v>
      </c>
      <c r="V11" s="27">
        <v>0</v>
      </c>
      <c r="W11" s="27">
        <v>32</v>
      </c>
      <c r="X11" s="27">
        <v>44</v>
      </c>
      <c r="Y11" s="27">
        <v>0</v>
      </c>
      <c r="Z11" s="27">
        <v>0</v>
      </c>
      <c r="AA11" s="23">
        <v>0</v>
      </c>
      <c r="AB11" s="23">
        <v>28</v>
      </c>
      <c r="AC11" s="23">
        <v>28</v>
      </c>
      <c r="AD11" s="23">
        <v>0</v>
      </c>
      <c r="AE11" s="23">
        <v>0</v>
      </c>
      <c r="AF11" s="23">
        <v>9</v>
      </c>
      <c r="AG11" s="23">
        <v>29</v>
      </c>
      <c r="AH11" s="23">
        <v>15</v>
      </c>
      <c r="AI11" s="23">
        <v>12</v>
      </c>
      <c r="AJ11" s="23">
        <v>12</v>
      </c>
      <c r="AK11" s="23">
        <v>33</v>
      </c>
      <c r="AL11" s="23">
        <v>0</v>
      </c>
      <c r="AM11" s="23">
        <v>39</v>
      </c>
      <c r="AN11" s="23">
        <v>81</v>
      </c>
      <c r="AO11" s="23">
        <v>38</v>
      </c>
      <c r="AP11" s="23">
        <v>21</v>
      </c>
      <c r="AQ11" s="23">
        <v>48</v>
      </c>
      <c r="AR11" s="23">
        <v>33</v>
      </c>
      <c r="AS11" s="23">
        <v>51</v>
      </c>
      <c r="AT11" s="23">
        <v>0</v>
      </c>
      <c r="AU11" s="23">
        <v>0</v>
      </c>
      <c r="AV11" s="23">
        <v>11</v>
      </c>
      <c r="AW11" s="31">
        <v>13</v>
      </c>
      <c r="AX11" s="31">
        <v>0</v>
      </c>
      <c r="AY11" s="31">
        <v>0</v>
      </c>
      <c r="AZ11" s="31">
        <v>0</v>
      </c>
      <c r="BA11" s="31">
        <v>0</v>
      </c>
      <c r="BB11" s="31">
        <v>9</v>
      </c>
      <c r="BC11" s="31">
        <v>23</v>
      </c>
      <c r="BD11" s="31">
        <v>0</v>
      </c>
      <c r="BE11" s="31">
        <v>0</v>
      </c>
      <c r="BF11" s="31">
        <v>0</v>
      </c>
      <c r="BG11" s="31">
        <v>0</v>
      </c>
      <c r="BH11" s="31">
        <v>17</v>
      </c>
      <c r="BI11" s="31">
        <v>11</v>
      </c>
      <c r="BJ11" s="31">
        <v>5</v>
      </c>
      <c r="BK11" s="31">
        <v>3</v>
      </c>
      <c r="BL11" s="31">
        <v>9</v>
      </c>
      <c r="BM11" s="31">
        <v>0</v>
      </c>
      <c r="BN11" s="31">
        <v>0</v>
      </c>
      <c r="BO11" s="31">
        <v>0</v>
      </c>
      <c r="BP11" s="31">
        <v>14</v>
      </c>
      <c r="BQ11" s="31">
        <v>13</v>
      </c>
      <c r="BR11" s="31">
        <v>14</v>
      </c>
      <c r="BS11" s="31">
        <v>2</v>
      </c>
      <c r="BT11" s="31">
        <v>8</v>
      </c>
      <c r="BU11" s="31">
        <v>0</v>
      </c>
      <c r="BV11" s="31">
        <v>0</v>
      </c>
      <c r="BW11" s="31">
        <v>1</v>
      </c>
      <c r="BX11" s="31">
        <v>18</v>
      </c>
      <c r="BY11" s="31">
        <v>19</v>
      </c>
      <c r="BZ11" s="31">
        <v>11</v>
      </c>
      <c r="CA11" s="31">
        <v>0</v>
      </c>
      <c r="CB11" s="31">
        <v>3</v>
      </c>
      <c r="CC11" s="31">
        <v>0</v>
      </c>
      <c r="CD11" s="31">
        <v>8</v>
      </c>
      <c r="CE11" s="31">
        <v>12</v>
      </c>
      <c r="CF11" s="31">
        <v>12</v>
      </c>
      <c r="CG11" s="31">
        <v>7</v>
      </c>
      <c r="CH11" s="31">
        <v>7</v>
      </c>
      <c r="CI11" s="31">
        <v>0</v>
      </c>
      <c r="CJ11" s="31">
        <v>6</v>
      </c>
      <c r="CK11" s="31">
        <v>0</v>
      </c>
      <c r="CL11" s="31">
        <v>4</v>
      </c>
      <c r="CM11" s="31">
        <v>0</v>
      </c>
      <c r="CN11" s="31">
        <v>8</v>
      </c>
      <c r="CO11" s="31">
        <v>9</v>
      </c>
      <c r="CP11" s="31">
        <v>0</v>
      </c>
    </row>
    <row r="12" spans="2:101" x14ac:dyDescent="0.35">
      <c r="B12" s="14" t="s">
        <v>111</v>
      </c>
      <c r="C12" s="14" t="s">
        <v>110</v>
      </c>
      <c r="D12" s="6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-4</v>
      </c>
      <c r="N12" s="27">
        <v>0</v>
      </c>
      <c r="O12" s="27">
        <v>-8</v>
      </c>
      <c r="P12" s="27">
        <v>-6</v>
      </c>
      <c r="Q12" s="28">
        <v>-9</v>
      </c>
      <c r="R12" s="28">
        <v>0</v>
      </c>
      <c r="S12" s="28">
        <v>0</v>
      </c>
      <c r="T12" s="28">
        <v>0</v>
      </c>
      <c r="U12" s="27">
        <v>0</v>
      </c>
      <c r="V12" s="27">
        <v>0</v>
      </c>
      <c r="W12" s="27">
        <v>0</v>
      </c>
      <c r="X12" s="27">
        <v>-11</v>
      </c>
      <c r="Y12" s="27">
        <v>0</v>
      </c>
      <c r="Z12" s="27">
        <v>0</v>
      </c>
      <c r="AA12" s="23">
        <v>0</v>
      </c>
      <c r="AB12" s="23">
        <v>0</v>
      </c>
      <c r="AC12" s="23">
        <v>0</v>
      </c>
      <c r="AD12" s="23">
        <v>-8</v>
      </c>
      <c r="AE12" s="23">
        <v>0</v>
      </c>
      <c r="AF12" s="23">
        <v>-11</v>
      </c>
      <c r="AG12" s="23">
        <v>-7</v>
      </c>
      <c r="AH12" s="23">
        <v>0</v>
      </c>
      <c r="AI12" s="23">
        <v>0</v>
      </c>
      <c r="AJ12" s="23">
        <v>-15</v>
      </c>
      <c r="AK12" s="23">
        <v>0</v>
      </c>
      <c r="AL12" s="23">
        <v>0</v>
      </c>
      <c r="AM12" s="23">
        <v>-11</v>
      </c>
      <c r="AN12" s="23">
        <v>0</v>
      </c>
      <c r="AO12" s="23">
        <v>-4</v>
      </c>
      <c r="AP12" s="23">
        <v>-4</v>
      </c>
      <c r="AQ12" s="23">
        <v>-7</v>
      </c>
      <c r="AR12" s="23">
        <v>0</v>
      </c>
      <c r="AS12" s="23">
        <v>0</v>
      </c>
      <c r="AT12" s="23">
        <v>-9</v>
      </c>
      <c r="AU12" s="23">
        <v>-9</v>
      </c>
      <c r="AV12" s="23">
        <v>0</v>
      </c>
      <c r="AW12" s="31">
        <v>0</v>
      </c>
      <c r="AX12" s="31">
        <v>0</v>
      </c>
      <c r="AY12" s="31">
        <v>-11</v>
      </c>
      <c r="AZ12" s="31">
        <v>-4</v>
      </c>
      <c r="BA12" s="31">
        <v>-7</v>
      </c>
      <c r="BB12" s="31">
        <v>0</v>
      </c>
      <c r="BC12" s="31">
        <v>0</v>
      </c>
      <c r="BD12" s="31">
        <v>0</v>
      </c>
      <c r="BE12" s="31">
        <v>0</v>
      </c>
      <c r="BF12" s="31">
        <v>0</v>
      </c>
      <c r="BG12" s="31">
        <v>-9</v>
      </c>
      <c r="BH12" s="31">
        <v>0</v>
      </c>
      <c r="BI12" s="31">
        <v>0</v>
      </c>
      <c r="BJ12" s="31">
        <v>-5</v>
      </c>
      <c r="BK12" s="31">
        <v>7</v>
      </c>
      <c r="BL12" s="31">
        <v>0</v>
      </c>
      <c r="BM12" s="31">
        <v>0</v>
      </c>
      <c r="BN12" s="31">
        <v>-9</v>
      </c>
      <c r="BO12" s="31">
        <v>-11</v>
      </c>
      <c r="BP12" s="31">
        <v>-2</v>
      </c>
      <c r="BQ12" s="31">
        <v>-2</v>
      </c>
      <c r="BR12" s="31">
        <v>-2</v>
      </c>
      <c r="BS12" s="31">
        <v>0</v>
      </c>
      <c r="BT12" s="31">
        <v>0</v>
      </c>
      <c r="BU12" s="31">
        <v>0</v>
      </c>
      <c r="BV12" s="31">
        <v>0</v>
      </c>
      <c r="BW12" s="31">
        <v>0</v>
      </c>
      <c r="BX12" s="31">
        <v>-6</v>
      </c>
      <c r="BY12" s="31">
        <v>0</v>
      </c>
      <c r="BZ12" s="31">
        <v>0</v>
      </c>
      <c r="CA12" s="31">
        <v>-8</v>
      </c>
      <c r="CB12" s="31">
        <v>-6</v>
      </c>
      <c r="CC12" s="31">
        <v>-12</v>
      </c>
      <c r="CD12" s="31">
        <v>0</v>
      </c>
      <c r="CE12" s="31">
        <v>0</v>
      </c>
      <c r="CF12" s="31">
        <v>-11</v>
      </c>
      <c r="CG12" s="31">
        <v>0</v>
      </c>
      <c r="CH12" s="31">
        <v>0</v>
      </c>
      <c r="CI12" s="31">
        <v>-13</v>
      </c>
      <c r="CJ12" s="31">
        <v>-7</v>
      </c>
      <c r="CK12" s="31">
        <v>0</v>
      </c>
      <c r="CL12" s="31">
        <v>-4</v>
      </c>
      <c r="CM12" s="31">
        <v>-4</v>
      </c>
      <c r="CN12" s="31">
        <v>-7</v>
      </c>
      <c r="CO12" s="31">
        <v>-8</v>
      </c>
      <c r="CP12" s="31">
        <v>-2</v>
      </c>
    </row>
    <row r="13" spans="2:101" x14ac:dyDescent="0.35">
      <c r="B13" s="6" t="s">
        <v>89</v>
      </c>
      <c r="C13" s="15" t="s">
        <v>113</v>
      </c>
      <c r="D13" s="6">
        <f>D11+D12</f>
        <v>0</v>
      </c>
      <c r="E13" s="27">
        <f>E11+E12</f>
        <v>0</v>
      </c>
      <c r="F13" s="27">
        <f t="shared" ref="F13:P13" si="78">F11+F12</f>
        <v>39</v>
      </c>
      <c r="G13" s="27">
        <f t="shared" si="78"/>
        <v>0</v>
      </c>
      <c r="H13" s="27">
        <f t="shared" si="78"/>
        <v>0</v>
      </c>
      <c r="I13" s="27">
        <f t="shared" si="78"/>
        <v>0</v>
      </c>
      <c r="J13" s="27">
        <f t="shared" si="78"/>
        <v>48</v>
      </c>
      <c r="K13" s="27">
        <f t="shared" si="78"/>
        <v>11</v>
      </c>
      <c r="L13" s="27">
        <f t="shared" si="78"/>
        <v>7</v>
      </c>
      <c r="M13" s="27">
        <f t="shared" si="78"/>
        <v>-4</v>
      </c>
      <c r="N13" s="27">
        <f t="shared" si="78"/>
        <v>22</v>
      </c>
      <c r="O13" s="27">
        <f t="shared" si="78"/>
        <v>9</v>
      </c>
      <c r="P13" s="27">
        <f t="shared" si="78"/>
        <v>-6</v>
      </c>
      <c r="Q13" s="27">
        <f t="shared" ref="Q13:CB13" si="79">Q11+Q12</f>
        <v>14</v>
      </c>
      <c r="R13" s="27">
        <f t="shared" si="79"/>
        <v>18</v>
      </c>
      <c r="S13" s="27">
        <f t="shared" si="79"/>
        <v>11</v>
      </c>
      <c r="T13" s="27">
        <f t="shared" si="79"/>
        <v>34</v>
      </c>
      <c r="U13" s="27">
        <f t="shared" si="79"/>
        <v>0</v>
      </c>
      <c r="V13" s="27">
        <f t="shared" si="79"/>
        <v>0</v>
      </c>
      <c r="W13" s="27">
        <f t="shared" si="79"/>
        <v>32</v>
      </c>
      <c r="X13" s="27">
        <f t="shared" si="79"/>
        <v>33</v>
      </c>
      <c r="Y13" s="27">
        <f t="shared" si="79"/>
        <v>0</v>
      </c>
      <c r="Z13" s="27">
        <f t="shared" si="79"/>
        <v>0</v>
      </c>
      <c r="AA13" s="23">
        <f t="shared" si="79"/>
        <v>0</v>
      </c>
      <c r="AB13" s="23">
        <f t="shared" si="79"/>
        <v>28</v>
      </c>
      <c r="AC13" s="23">
        <f t="shared" si="79"/>
        <v>28</v>
      </c>
      <c r="AD13" s="23">
        <f t="shared" si="79"/>
        <v>-8</v>
      </c>
      <c r="AE13" s="23">
        <f t="shared" si="79"/>
        <v>0</v>
      </c>
      <c r="AF13" s="23">
        <f t="shared" si="79"/>
        <v>-2</v>
      </c>
      <c r="AG13" s="23">
        <f t="shared" si="79"/>
        <v>22</v>
      </c>
      <c r="AH13" s="23">
        <f t="shared" si="79"/>
        <v>15</v>
      </c>
      <c r="AI13" s="23">
        <f t="shared" si="79"/>
        <v>12</v>
      </c>
      <c r="AJ13" s="23">
        <f t="shared" si="79"/>
        <v>-3</v>
      </c>
      <c r="AK13" s="23">
        <f t="shared" si="79"/>
        <v>33</v>
      </c>
      <c r="AL13" s="23">
        <f t="shared" si="79"/>
        <v>0</v>
      </c>
      <c r="AM13" s="23">
        <f t="shared" si="79"/>
        <v>28</v>
      </c>
      <c r="AN13" s="23">
        <f t="shared" si="79"/>
        <v>81</v>
      </c>
      <c r="AO13" s="23">
        <f t="shared" si="79"/>
        <v>34</v>
      </c>
      <c r="AP13" s="23">
        <f t="shared" si="79"/>
        <v>17</v>
      </c>
      <c r="AQ13" s="23">
        <f t="shared" si="79"/>
        <v>41</v>
      </c>
      <c r="AR13" s="23">
        <f t="shared" si="79"/>
        <v>33</v>
      </c>
      <c r="AS13" s="23">
        <f t="shared" si="79"/>
        <v>51</v>
      </c>
      <c r="AT13" s="23">
        <f t="shared" si="79"/>
        <v>-9</v>
      </c>
      <c r="AU13" s="23">
        <f t="shared" si="79"/>
        <v>-9</v>
      </c>
      <c r="AV13" s="23">
        <f t="shared" si="79"/>
        <v>11</v>
      </c>
      <c r="AW13" s="31">
        <f t="shared" si="79"/>
        <v>13</v>
      </c>
      <c r="AX13" s="31">
        <f t="shared" si="79"/>
        <v>0</v>
      </c>
      <c r="AY13" s="31">
        <f t="shared" si="79"/>
        <v>-11</v>
      </c>
      <c r="AZ13" s="31">
        <f t="shared" si="79"/>
        <v>-4</v>
      </c>
      <c r="BA13" s="31">
        <f t="shared" si="79"/>
        <v>-7</v>
      </c>
      <c r="BB13" s="31">
        <f t="shared" si="79"/>
        <v>9</v>
      </c>
      <c r="BC13" s="31">
        <f t="shared" si="79"/>
        <v>23</v>
      </c>
      <c r="BD13" s="31">
        <f t="shared" si="79"/>
        <v>0</v>
      </c>
      <c r="BE13" s="31">
        <f t="shared" si="79"/>
        <v>0</v>
      </c>
      <c r="BF13" s="31">
        <f t="shared" si="79"/>
        <v>0</v>
      </c>
      <c r="BG13" s="31">
        <f t="shared" si="79"/>
        <v>-9</v>
      </c>
      <c r="BH13" s="31">
        <f t="shared" si="79"/>
        <v>17</v>
      </c>
      <c r="BI13" s="31">
        <f t="shared" si="79"/>
        <v>11</v>
      </c>
      <c r="BJ13" s="31">
        <f t="shared" si="79"/>
        <v>0</v>
      </c>
      <c r="BK13" s="31">
        <f t="shared" si="79"/>
        <v>10</v>
      </c>
      <c r="BL13" s="31">
        <f t="shared" si="79"/>
        <v>9</v>
      </c>
      <c r="BM13" s="31">
        <f t="shared" si="79"/>
        <v>0</v>
      </c>
      <c r="BN13" s="31">
        <f t="shared" si="79"/>
        <v>-9</v>
      </c>
      <c r="BO13" s="31">
        <f t="shared" si="79"/>
        <v>-11</v>
      </c>
      <c r="BP13" s="31">
        <f t="shared" si="79"/>
        <v>12</v>
      </c>
      <c r="BQ13" s="31">
        <f t="shared" si="79"/>
        <v>11</v>
      </c>
      <c r="BR13" s="31">
        <f t="shared" si="79"/>
        <v>12</v>
      </c>
      <c r="BS13" s="31">
        <f t="shared" si="79"/>
        <v>2</v>
      </c>
      <c r="BT13" s="31">
        <f t="shared" si="79"/>
        <v>8</v>
      </c>
      <c r="BU13" s="31">
        <f t="shared" si="79"/>
        <v>0</v>
      </c>
      <c r="BV13" s="31">
        <f t="shared" si="79"/>
        <v>0</v>
      </c>
      <c r="BW13" s="31">
        <f t="shared" si="79"/>
        <v>1</v>
      </c>
      <c r="BX13" s="31">
        <f t="shared" si="79"/>
        <v>12</v>
      </c>
      <c r="BY13" s="31">
        <f t="shared" si="79"/>
        <v>19</v>
      </c>
      <c r="BZ13" s="31">
        <f t="shared" si="79"/>
        <v>11</v>
      </c>
      <c r="CA13" s="31">
        <f t="shared" si="79"/>
        <v>-8</v>
      </c>
      <c r="CB13" s="31">
        <f t="shared" si="79"/>
        <v>-3</v>
      </c>
      <c r="CC13" s="31">
        <f t="shared" ref="CC13:CP13" si="80">CC11+CC12</f>
        <v>-12</v>
      </c>
      <c r="CD13" s="31">
        <f t="shared" si="80"/>
        <v>8</v>
      </c>
      <c r="CE13" s="31">
        <f t="shared" si="80"/>
        <v>12</v>
      </c>
      <c r="CF13" s="31">
        <f t="shared" si="80"/>
        <v>1</v>
      </c>
      <c r="CG13" s="31">
        <f t="shared" si="80"/>
        <v>7</v>
      </c>
      <c r="CH13" s="31">
        <f t="shared" si="80"/>
        <v>7</v>
      </c>
      <c r="CI13" s="31">
        <f t="shared" si="80"/>
        <v>-13</v>
      </c>
      <c r="CJ13" s="31">
        <f t="shared" si="80"/>
        <v>-1</v>
      </c>
      <c r="CK13" s="31">
        <f t="shared" si="80"/>
        <v>0</v>
      </c>
      <c r="CL13" s="31">
        <f t="shared" si="80"/>
        <v>0</v>
      </c>
      <c r="CM13" s="31">
        <f t="shared" si="80"/>
        <v>-4</v>
      </c>
      <c r="CN13" s="31">
        <f t="shared" si="80"/>
        <v>1</v>
      </c>
      <c r="CO13" s="31">
        <f t="shared" si="80"/>
        <v>1</v>
      </c>
      <c r="CP13" s="31">
        <f t="shared" si="80"/>
        <v>-2</v>
      </c>
    </row>
    <row r="14" spans="2:101" ht="29" x14ac:dyDescent="0.35">
      <c r="B14" s="16" t="s">
        <v>86</v>
      </c>
      <c r="C14" s="15" t="s">
        <v>112</v>
      </c>
      <c r="D14" s="6">
        <v>0</v>
      </c>
      <c r="E14" s="27">
        <f t="shared" ref="E14:P14" si="81">D14+E13</f>
        <v>0</v>
      </c>
      <c r="F14" s="27">
        <f t="shared" si="81"/>
        <v>39</v>
      </c>
      <c r="G14" s="27">
        <f t="shared" si="81"/>
        <v>39</v>
      </c>
      <c r="H14" s="27">
        <f t="shared" si="81"/>
        <v>39</v>
      </c>
      <c r="I14" s="27">
        <f t="shared" si="81"/>
        <v>39</v>
      </c>
      <c r="J14" s="27">
        <f t="shared" si="81"/>
        <v>87</v>
      </c>
      <c r="K14" s="27">
        <f t="shared" si="81"/>
        <v>98</v>
      </c>
      <c r="L14" s="27">
        <f t="shared" si="81"/>
        <v>105</v>
      </c>
      <c r="M14" s="27">
        <f t="shared" si="81"/>
        <v>101</v>
      </c>
      <c r="N14" s="27">
        <f t="shared" si="81"/>
        <v>123</v>
      </c>
      <c r="O14" s="27">
        <f t="shared" si="81"/>
        <v>132</v>
      </c>
      <c r="P14" s="27">
        <f t="shared" si="81"/>
        <v>126</v>
      </c>
      <c r="Q14" s="27">
        <f t="shared" ref="Q14" si="82">P14+Q13</f>
        <v>140</v>
      </c>
      <c r="R14" s="27">
        <f t="shared" ref="R14" si="83">Q14+R13</f>
        <v>158</v>
      </c>
      <c r="S14" s="27">
        <f t="shared" ref="S14" si="84">R14+S13</f>
        <v>169</v>
      </c>
      <c r="T14" s="27">
        <f t="shared" ref="T14" si="85">S14+T13</f>
        <v>203</v>
      </c>
      <c r="U14" s="27">
        <f t="shared" ref="U14" si="86">T14+U13</f>
        <v>203</v>
      </c>
      <c r="V14" s="27">
        <f t="shared" ref="V14" si="87">U14+V13</f>
        <v>203</v>
      </c>
      <c r="W14" s="27">
        <f t="shared" ref="W14" si="88">V14+W13</f>
        <v>235</v>
      </c>
      <c r="X14" s="27">
        <f t="shared" ref="X14" si="89">W14+X13</f>
        <v>268</v>
      </c>
      <c r="Y14" s="27">
        <f t="shared" ref="Y14" si="90">X14+Y13</f>
        <v>268</v>
      </c>
      <c r="Z14" s="27">
        <f t="shared" ref="Z14" si="91">Y14+Z13</f>
        <v>268</v>
      </c>
      <c r="AA14" s="23">
        <f t="shared" ref="AA14" si="92">Z14+AA13</f>
        <v>268</v>
      </c>
      <c r="AB14" s="23">
        <f t="shared" ref="AB14" si="93">AA14+AB13</f>
        <v>296</v>
      </c>
      <c r="AC14" s="23">
        <f t="shared" ref="AC14" si="94">AB14+AC13</f>
        <v>324</v>
      </c>
      <c r="AD14" s="23">
        <f t="shared" ref="AD14" si="95">AC14+AD13</f>
        <v>316</v>
      </c>
      <c r="AE14" s="23">
        <f t="shared" ref="AE14" si="96">AD14+AE13</f>
        <v>316</v>
      </c>
      <c r="AF14" s="23">
        <f t="shared" ref="AF14" si="97">AE14+AF13</f>
        <v>314</v>
      </c>
      <c r="AG14" s="23">
        <f t="shared" ref="AG14" si="98">AF14+AG13</f>
        <v>336</v>
      </c>
      <c r="AH14" s="23">
        <f t="shared" ref="AH14" si="99">AG14+AH13</f>
        <v>351</v>
      </c>
      <c r="AI14" s="23">
        <f t="shared" ref="AI14" si="100">AH14+AI13</f>
        <v>363</v>
      </c>
      <c r="AJ14" s="23">
        <f t="shared" ref="AJ14" si="101">AI14+AJ13</f>
        <v>360</v>
      </c>
      <c r="AK14" s="23">
        <f t="shared" ref="AK14" si="102">AJ14+AK13</f>
        <v>393</v>
      </c>
      <c r="AL14" s="23">
        <f t="shared" ref="AL14" si="103">AK14+AL13</f>
        <v>393</v>
      </c>
      <c r="AM14" s="23">
        <f t="shared" ref="AM14" si="104">AL14+AM13</f>
        <v>421</v>
      </c>
      <c r="AN14" s="23">
        <f t="shared" ref="AN14" si="105">AM14+AN13</f>
        <v>502</v>
      </c>
      <c r="AO14" s="23">
        <f t="shared" ref="AO14" si="106">AN14+AO13</f>
        <v>536</v>
      </c>
      <c r="AP14" s="23">
        <f t="shared" ref="AP14" si="107">AO14+AP13</f>
        <v>553</v>
      </c>
      <c r="AQ14" s="23">
        <f t="shared" ref="AQ14" si="108">AP14+AQ13</f>
        <v>594</v>
      </c>
      <c r="AR14" s="23">
        <f t="shared" ref="AR14" si="109">AQ14+AR13</f>
        <v>627</v>
      </c>
      <c r="AS14" s="23">
        <f t="shared" ref="AS14" si="110">AR14+AS13</f>
        <v>678</v>
      </c>
      <c r="AT14" s="23">
        <f t="shared" ref="AT14" si="111">AS14+AT13</f>
        <v>669</v>
      </c>
      <c r="AU14" s="23">
        <f t="shared" ref="AU14" si="112">AT14+AU13</f>
        <v>660</v>
      </c>
      <c r="AV14" s="23">
        <f t="shared" ref="AV14" si="113">AU14+AV13</f>
        <v>671</v>
      </c>
      <c r="AW14" s="31">
        <f t="shared" ref="AW14" si="114">AV14+AW13</f>
        <v>684</v>
      </c>
      <c r="AX14" s="31">
        <f t="shared" ref="AX14" si="115">AW14+AX13</f>
        <v>684</v>
      </c>
      <c r="AY14" s="31">
        <f t="shared" ref="AY14" si="116">AX14+AY13</f>
        <v>673</v>
      </c>
      <c r="AZ14" s="31">
        <f t="shared" ref="AZ14" si="117">AY14+AZ13</f>
        <v>669</v>
      </c>
      <c r="BA14" s="31">
        <f t="shared" ref="BA14" si="118">AZ14+BA13</f>
        <v>662</v>
      </c>
      <c r="BB14" s="31">
        <f t="shared" ref="BB14" si="119">BA14+BB13</f>
        <v>671</v>
      </c>
      <c r="BC14" s="31">
        <f t="shared" ref="BC14" si="120">BB14+BC13</f>
        <v>694</v>
      </c>
      <c r="BD14" s="31">
        <f t="shared" ref="BD14" si="121">BC14+BD13</f>
        <v>694</v>
      </c>
      <c r="BE14" s="31">
        <f t="shared" ref="BE14" si="122">BD14+BE13</f>
        <v>694</v>
      </c>
      <c r="BF14" s="31">
        <f t="shared" ref="BF14" si="123">BE14+BF13</f>
        <v>694</v>
      </c>
      <c r="BG14" s="31">
        <f t="shared" ref="BG14" si="124">BF14+BG13</f>
        <v>685</v>
      </c>
      <c r="BH14" s="31">
        <f t="shared" ref="BH14" si="125">BG14+BH13</f>
        <v>702</v>
      </c>
      <c r="BI14" s="31">
        <f t="shared" ref="BI14" si="126">BH14+BI13</f>
        <v>713</v>
      </c>
      <c r="BJ14" s="31">
        <f t="shared" ref="BJ14" si="127">BI14+BJ13</f>
        <v>713</v>
      </c>
      <c r="BK14" s="31">
        <f t="shared" ref="BK14" si="128">BJ14+BK13</f>
        <v>723</v>
      </c>
      <c r="BL14" s="31">
        <f t="shared" ref="BL14" si="129">BK14+BL13</f>
        <v>732</v>
      </c>
      <c r="BM14" s="31">
        <f t="shared" ref="BM14" si="130">BL14+BM13</f>
        <v>732</v>
      </c>
      <c r="BN14" s="31">
        <f t="shared" ref="BN14" si="131">BM14+BN13</f>
        <v>723</v>
      </c>
      <c r="BO14" s="31">
        <f t="shared" ref="BO14" si="132">BN14+BO13</f>
        <v>712</v>
      </c>
      <c r="BP14" s="31">
        <f t="shared" ref="BP14" si="133">BO14+BP13</f>
        <v>724</v>
      </c>
      <c r="BQ14" s="31">
        <f t="shared" ref="BQ14" si="134">BP14+BQ13</f>
        <v>735</v>
      </c>
      <c r="BR14" s="31">
        <f t="shared" ref="BR14" si="135">BQ14+BR13</f>
        <v>747</v>
      </c>
      <c r="BS14" s="31">
        <f t="shared" ref="BS14" si="136">BR14+BS13</f>
        <v>749</v>
      </c>
      <c r="BT14" s="31">
        <f t="shared" ref="BT14" si="137">BS14+BT13</f>
        <v>757</v>
      </c>
      <c r="BU14" s="31">
        <f t="shared" ref="BU14" si="138">BT14+BU13</f>
        <v>757</v>
      </c>
      <c r="BV14" s="31">
        <f t="shared" ref="BV14" si="139">BU14+BV13</f>
        <v>757</v>
      </c>
      <c r="BW14" s="31">
        <f t="shared" ref="BW14" si="140">BV14+BW13</f>
        <v>758</v>
      </c>
      <c r="BX14" s="31">
        <f t="shared" ref="BX14" si="141">BW14+BX13</f>
        <v>770</v>
      </c>
      <c r="BY14" s="31">
        <f t="shared" ref="BY14" si="142">BX14+BY13</f>
        <v>789</v>
      </c>
      <c r="BZ14" s="31">
        <f t="shared" ref="BZ14" si="143">BY14+BZ13</f>
        <v>800</v>
      </c>
      <c r="CA14" s="31">
        <f t="shared" ref="CA14" si="144">BZ14+CA13</f>
        <v>792</v>
      </c>
      <c r="CB14" s="31">
        <f t="shared" ref="CB14" si="145">CA14+CB13</f>
        <v>789</v>
      </c>
      <c r="CC14" s="31">
        <f t="shared" ref="CC14" si="146">CB14+CC13</f>
        <v>777</v>
      </c>
      <c r="CD14" s="31">
        <f t="shared" ref="CD14" si="147">CC14+CD13</f>
        <v>785</v>
      </c>
      <c r="CE14" s="31">
        <f t="shared" ref="CE14" si="148">CD14+CE13</f>
        <v>797</v>
      </c>
      <c r="CF14" s="31">
        <f t="shared" ref="CF14" si="149">CE14+CF13</f>
        <v>798</v>
      </c>
      <c r="CG14" s="31">
        <f t="shared" ref="CG14" si="150">CF14+CG13</f>
        <v>805</v>
      </c>
      <c r="CH14" s="31">
        <f t="shared" ref="CH14" si="151">CG14+CH13</f>
        <v>812</v>
      </c>
      <c r="CI14" s="31">
        <f t="shared" ref="CI14" si="152">CH14+CI13</f>
        <v>799</v>
      </c>
      <c r="CJ14" s="31">
        <f t="shared" ref="CJ14" si="153">CI14+CJ13</f>
        <v>798</v>
      </c>
      <c r="CK14" s="31">
        <f t="shared" ref="CK14" si="154">CJ14+CK13</f>
        <v>798</v>
      </c>
      <c r="CL14" s="31">
        <f t="shared" ref="CL14" si="155">CK14+CL13</f>
        <v>798</v>
      </c>
      <c r="CM14" s="31">
        <f t="shared" ref="CM14" si="156">CL14+CM13</f>
        <v>794</v>
      </c>
      <c r="CN14" s="31">
        <f t="shared" ref="CN14" si="157">CM14+CN13</f>
        <v>795</v>
      </c>
      <c r="CO14" s="31">
        <f t="shared" ref="CO14" si="158">CN14+CO13</f>
        <v>796</v>
      </c>
      <c r="CP14" s="31">
        <f t="shared" ref="CP14" si="159">CO14+CP13</f>
        <v>794</v>
      </c>
    </row>
    <row r="15" spans="2:101" ht="43.5" x14ac:dyDescent="0.35">
      <c r="B15" s="6" t="s">
        <v>92</v>
      </c>
      <c r="C15" s="15" t="s">
        <v>114</v>
      </c>
      <c r="D15" s="6">
        <v>0</v>
      </c>
      <c r="E15" s="29">
        <f>IF(D14&lt;&gt;0,-E12/D14,0)</f>
        <v>0</v>
      </c>
      <c r="F15" s="29">
        <f t="shared" ref="F15:BQ15" si="160">IF(E14&lt;&gt;0,-F12/E14,0)</f>
        <v>0</v>
      </c>
      <c r="G15" s="29">
        <f t="shared" si="160"/>
        <v>0</v>
      </c>
      <c r="H15" s="29">
        <f t="shared" si="160"/>
        <v>0</v>
      </c>
      <c r="I15" s="29">
        <f t="shared" si="160"/>
        <v>0</v>
      </c>
      <c r="J15" s="29">
        <f t="shared" si="160"/>
        <v>0</v>
      </c>
      <c r="K15" s="29">
        <f t="shared" si="160"/>
        <v>0</v>
      </c>
      <c r="L15" s="29">
        <f t="shared" si="160"/>
        <v>0</v>
      </c>
      <c r="M15" s="29">
        <f t="shared" si="160"/>
        <v>3.8095238095238099E-2</v>
      </c>
      <c r="N15" s="29">
        <f t="shared" si="160"/>
        <v>0</v>
      </c>
      <c r="O15" s="29">
        <f t="shared" si="160"/>
        <v>6.5040650406504072E-2</v>
      </c>
      <c r="P15" s="29">
        <f t="shared" si="160"/>
        <v>4.5454545454545456E-2</v>
      </c>
      <c r="Q15" s="29">
        <f t="shared" si="160"/>
        <v>7.1428571428571425E-2</v>
      </c>
      <c r="R15" s="29">
        <f t="shared" si="160"/>
        <v>0</v>
      </c>
      <c r="S15" s="29">
        <f t="shared" si="160"/>
        <v>0</v>
      </c>
      <c r="T15" s="29">
        <f t="shared" si="160"/>
        <v>0</v>
      </c>
      <c r="U15" s="29">
        <f t="shared" si="160"/>
        <v>0</v>
      </c>
      <c r="V15" s="29">
        <f t="shared" si="160"/>
        <v>0</v>
      </c>
      <c r="W15" s="29">
        <f t="shared" si="160"/>
        <v>0</v>
      </c>
      <c r="X15" s="29">
        <f t="shared" si="160"/>
        <v>4.6808510638297871E-2</v>
      </c>
      <c r="Y15" s="29">
        <f t="shared" si="160"/>
        <v>0</v>
      </c>
      <c r="Z15" s="29">
        <f t="shared" si="160"/>
        <v>0</v>
      </c>
      <c r="AA15" s="25">
        <f t="shared" si="160"/>
        <v>0</v>
      </c>
      <c r="AB15" s="25">
        <f t="shared" si="160"/>
        <v>0</v>
      </c>
      <c r="AC15" s="25">
        <f t="shared" si="160"/>
        <v>0</v>
      </c>
      <c r="AD15" s="25">
        <f t="shared" si="160"/>
        <v>2.4691358024691357E-2</v>
      </c>
      <c r="AE15" s="25">
        <f t="shared" si="160"/>
        <v>0</v>
      </c>
      <c r="AF15" s="25">
        <f t="shared" si="160"/>
        <v>3.4810126582278479E-2</v>
      </c>
      <c r="AG15" s="25">
        <f t="shared" si="160"/>
        <v>2.2292993630573247E-2</v>
      </c>
      <c r="AH15" s="25">
        <f t="shared" si="160"/>
        <v>0</v>
      </c>
      <c r="AI15" s="25">
        <f t="shared" si="160"/>
        <v>0</v>
      </c>
      <c r="AJ15" s="25">
        <f t="shared" si="160"/>
        <v>4.1322314049586778E-2</v>
      </c>
      <c r="AK15" s="25">
        <f t="shared" si="160"/>
        <v>0</v>
      </c>
      <c r="AL15" s="25">
        <f t="shared" si="160"/>
        <v>0</v>
      </c>
      <c r="AM15" s="25">
        <f t="shared" si="160"/>
        <v>2.7989821882951654E-2</v>
      </c>
      <c r="AN15" s="25">
        <f t="shared" si="160"/>
        <v>0</v>
      </c>
      <c r="AO15" s="25">
        <f t="shared" si="160"/>
        <v>7.9681274900398405E-3</v>
      </c>
      <c r="AP15" s="25">
        <f t="shared" si="160"/>
        <v>7.462686567164179E-3</v>
      </c>
      <c r="AQ15" s="25">
        <f t="shared" si="160"/>
        <v>1.2658227848101266E-2</v>
      </c>
      <c r="AR15" s="25">
        <f t="shared" si="160"/>
        <v>0</v>
      </c>
      <c r="AS15" s="25">
        <f t="shared" si="160"/>
        <v>0</v>
      </c>
      <c r="AT15" s="25">
        <f t="shared" si="160"/>
        <v>1.3274336283185841E-2</v>
      </c>
      <c r="AU15" s="25">
        <f t="shared" si="160"/>
        <v>1.3452914798206279E-2</v>
      </c>
      <c r="AV15" s="25">
        <f t="shared" si="160"/>
        <v>0</v>
      </c>
      <c r="AW15" s="33">
        <f t="shared" si="160"/>
        <v>0</v>
      </c>
      <c r="AX15" s="33">
        <f t="shared" si="160"/>
        <v>0</v>
      </c>
      <c r="AY15" s="33">
        <f t="shared" si="160"/>
        <v>1.6081871345029239E-2</v>
      </c>
      <c r="AZ15" s="33">
        <f t="shared" si="160"/>
        <v>5.9435364041604752E-3</v>
      </c>
      <c r="BA15" s="33">
        <f t="shared" si="160"/>
        <v>1.0463378176382661E-2</v>
      </c>
      <c r="BB15" s="33">
        <f t="shared" si="160"/>
        <v>0</v>
      </c>
      <c r="BC15" s="33">
        <f t="shared" si="160"/>
        <v>0</v>
      </c>
      <c r="BD15" s="33">
        <f t="shared" si="160"/>
        <v>0</v>
      </c>
      <c r="BE15" s="33">
        <f t="shared" si="160"/>
        <v>0</v>
      </c>
      <c r="BF15" s="33">
        <f t="shared" si="160"/>
        <v>0</v>
      </c>
      <c r="BG15" s="33">
        <f t="shared" si="160"/>
        <v>1.2968299711815562E-2</v>
      </c>
      <c r="BH15" s="33">
        <f t="shared" si="160"/>
        <v>0</v>
      </c>
      <c r="BI15" s="33">
        <f t="shared" si="160"/>
        <v>0</v>
      </c>
      <c r="BJ15" s="33">
        <f t="shared" si="160"/>
        <v>7.0126227208976155E-3</v>
      </c>
      <c r="BK15" s="33">
        <f t="shared" si="160"/>
        <v>-9.8176718092566617E-3</v>
      </c>
      <c r="BL15" s="33">
        <f t="shared" si="160"/>
        <v>0</v>
      </c>
      <c r="BM15" s="33">
        <f t="shared" si="160"/>
        <v>0</v>
      </c>
      <c r="BN15" s="33">
        <f t="shared" si="160"/>
        <v>1.2295081967213115E-2</v>
      </c>
      <c r="BO15" s="33">
        <f t="shared" si="160"/>
        <v>1.5214384508990318E-2</v>
      </c>
      <c r="BP15" s="33">
        <f t="shared" si="160"/>
        <v>2.8089887640449437E-3</v>
      </c>
      <c r="BQ15" s="33">
        <f t="shared" si="160"/>
        <v>2.7624309392265192E-3</v>
      </c>
      <c r="BR15" s="33">
        <f t="shared" ref="BR15:CP15" si="161">IF(BQ14&lt;&gt;0,-BR12/BQ14,0)</f>
        <v>2.7210884353741495E-3</v>
      </c>
      <c r="BS15" s="33">
        <f t="shared" si="161"/>
        <v>0</v>
      </c>
      <c r="BT15" s="33">
        <f t="shared" si="161"/>
        <v>0</v>
      </c>
      <c r="BU15" s="33">
        <f t="shared" si="161"/>
        <v>0</v>
      </c>
      <c r="BV15" s="33">
        <f t="shared" si="161"/>
        <v>0</v>
      </c>
      <c r="BW15" s="33">
        <f t="shared" si="161"/>
        <v>0</v>
      </c>
      <c r="BX15" s="33">
        <f t="shared" si="161"/>
        <v>7.9155672823219003E-3</v>
      </c>
      <c r="BY15" s="33">
        <f t="shared" si="161"/>
        <v>0</v>
      </c>
      <c r="BZ15" s="33">
        <f t="shared" si="161"/>
        <v>0</v>
      </c>
      <c r="CA15" s="33">
        <f t="shared" si="161"/>
        <v>0.01</v>
      </c>
      <c r="CB15" s="33">
        <f t="shared" si="161"/>
        <v>7.575757575757576E-3</v>
      </c>
      <c r="CC15" s="33">
        <f t="shared" si="161"/>
        <v>1.5209125475285171E-2</v>
      </c>
      <c r="CD15" s="33">
        <f t="shared" si="161"/>
        <v>0</v>
      </c>
      <c r="CE15" s="33">
        <f t="shared" si="161"/>
        <v>0</v>
      </c>
      <c r="CF15" s="33">
        <f t="shared" si="161"/>
        <v>1.3801756587202008E-2</v>
      </c>
      <c r="CG15" s="33">
        <f t="shared" si="161"/>
        <v>0</v>
      </c>
      <c r="CH15" s="33">
        <f t="shared" si="161"/>
        <v>0</v>
      </c>
      <c r="CI15" s="33">
        <f t="shared" si="161"/>
        <v>1.600985221674877E-2</v>
      </c>
      <c r="CJ15" s="33">
        <f t="shared" si="161"/>
        <v>8.7609511889862324E-3</v>
      </c>
      <c r="CK15" s="33">
        <f t="shared" si="161"/>
        <v>0</v>
      </c>
      <c r="CL15" s="33">
        <f t="shared" si="161"/>
        <v>5.0125313283208017E-3</v>
      </c>
      <c r="CM15" s="33">
        <f t="shared" si="161"/>
        <v>5.0125313283208017E-3</v>
      </c>
      <c r="CN15" s="33">
        <f t="shared" si="161"/>
        <v>8.8161209068010078E-3</v>
      </c>
      <c r="CO15" s="33">
        <f t="shared" si="161"/>
        <v>1.0062893081761006E-2</v>
      </c>
      <c r="CP15" s="33">
        <f t="shared" si="161"/>
        <v>2.5125628140703518E-3</v>
      </c>
    </row>
    <row r="16" spans="2:101" x14ac:dyDescent="0.35">
      <c r="B16" s="6"/>
      <c r="C16" s="15"/>
      <c r="D16" s="6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</row>
    <row r="17" spans="2:94" x14ac:dyDescent="0.35">
      <c r="B17" s="6" t="s">
        <v>239</v>
      </c>
      <c r="C17" s="15"/>
      <c r="D17" s="6"/>
      <c r="E17" s="35">
        <f>E14</f>
        <v>0</v>
      </c>
      <c r="F17" s="35">
        <f t="shared" ref="F17:Z17" si="162">F14</f>
        <v>39</v>
      </c>
      <c r="G17" s="35">
        <f t="shared" si="162"/>
        <v>39</v>
      </c>
      <c r="H17" s="35">
        <f t="shared" si="162"/>
        <v>39</v>
      </c>
      <c r="I17" s="35">
        <f t="shared" si="162"/>
        <v>39</v>
      </c>
      <c r="J17" s="35">
        <f t="shared" si="162"/>
        <v>87</v>
      </c>
      <c r="K17" s="35">
        <f t="shared" si="162"/>
        <v>98</v>
      </c>
      <c r="L17" s="35">
        <f t="shared" si="162"/>
        <v>105</v>
      </c>
      <c r="M17" s="35">
        <f t="shared" si="162"/>
        <v>101</v>
      </c>
      <c r="N17" s="35">
        <f t="shared" si="162"/>
        <v>123</v>
      </c>
      <c r="O17" s="35">
        <f t="shared" si="162"/>
        <v>132</v>
      </c>
      <c r="P17" s="35">
        <f t="shared" si="162"/>
        <v>126</v>
      </c>
      <c r="Q17" s="35">
        <f t="shared" si="162"/>
        <v>140</v>
      </c>
      <c r="R17" s="35">
        <f t="shared" si="162"/>
        <v>158</v>
      </c>
      <c r="S17" s="35">
        <f t="shared" si="162"/>
        <v>169</v>
      </c>
      <c r="T17" s="35">
        <f t="shared" si="162"/>
        <v>203</v>
      </c>
      <c r="U17" s="35">
        <f t="shared" si="162"/>
        <v>203</v>
      </c>
      <c r="V17" s="35">
        <f t="shared" si="162"/>
        <v>203</v>
      </c>
      <c r="W17" s="35">
        <f t="shared" si="162"/>
        <v>235</v>
      </c>
      <c r="X17" s="35">
        <f t="shared" si="162"/>
        <v>268</v>
      </c>
      <c r="Y17" s="35">
        <f t="shared" si="162"/>
        <v>268</v>
      </c>
      <c r="Z17" s="35">
        <f t="shared" si="162"/>
        <v>268</v>
      </c>
      <c r="AA17" s="36">
        <f>$Z$17</f>
        <v>268</v>
      </c>
      <c r="AB17" s="36">
        <f t="shared" ref="AB17:CM17" si="163">$Z$17</f>
        <v>268</v>
      </c>
      <c r="AC17" s="36">
        <f t="shared" si="163"/>
        <v>268</v>
      </c>
      <c r="AD17" s="36">
        <f t="shared" si="163"/>
        <v>268</v>
      </c>
      <c r="AE17" s="36">
        <f t="shared" si="163"/>
        <v>268</v>
      </c>
      <c r="AF17" s="36">
        <f t="shared" si="163"/>
        <v>268</v>
      </c>
      <c r="AG17" s="36">
        <f t="shared" si="163"/>
        <v>268</v>
      </c>
      <c r="AH17" s="36">
        <f t="shared" si="163"/>
        <v>268</v>
      </c>
      <c r="AI17" s="36">
        <f t="shared" si="163"/>
        <v>268</v>
      </c>
      <c r="AJ17" s="36">
        <f t="shared" si="163"/>
        <v>268</v>
      </c>
      <c r="AK17" s="36">
        <f t="shared" si="163"/>
        <v>268</v>
      </c>
      <c r="AL17" s="36">
        <f t="shared" si="163"/>
        <v>268</v>
      </c>
      <c r="AM17" s="36">
        <f t="shared" si="163"/>
        <v>268</v>
      </c>
      <c r="AN17" s="36">
        <f t="shared" si="163"/>
        <v>268</v>
      </c>
      <c r="AO17" s="36">
        <f t="shared" si="163"/>
        <v>268</v>
      </c>
      <c r="AP17" s="36">
        <f t="shared" si="163"/>
        <v>268</v>
      </c>
      <c r="AQ17" s="36">
        <f t="shared" si="163"/>
        <v>268</v>
      </c>
      <c r="AR17" s="36">
        <f t="shared" si="163"/>
        <v>268</v>
      </c>
      <c r="AS17" s="36">
        <f t="shared" si="163"/>
        <v>268</v>
      </c>
      <c r="AT17" s="36">
        <f t="shared" si="163"/>
        <v>268</v>
      </c>
      <c r="AU17" s="36">
        <f t="shared" si="163"/>
        <v>268</v>
      </c>
      <c r="AV17" s="36">
        <f t="shared" si="163"/>
        <v>268</v>
      </c>
      <c r="AW17" s="36">
        <f t="shared" si="163"/>
        <v>268</v>
      </c>
      <c r="AX17" s="36">
        <f t="shared" si="163"/>
        <v>268</v>
      </c>
      <c r="AY17" s="36">
        <f t="shared" si="163"/>
        <v>268</v>
      </c>
      <c r="AZ17" s="36">
        <f t="shared" si="163"/>
        <v>268</v>
      </c>
      <c r="BA17" s="36">
        <f t="shared" si="163"/>
        <v>268</v>
      </c>
      <c r="BB17" s="36">
        <f t="shared" si="163"/>
        <v>268</v>
      </c>
      <c r="BC17" s="36">
        <f t="shared" si="163"/>
        <v>268</v>
      </c>
      <c r="BD17" s="36">
        <f t="shared" si="163"/>
        <v>268</v>
      </c>
      <c r="BE17" s="36">
        <f t="shared" si="163"/>
        <v>268</v>
      </c>
      <c r="BF17" s="36">
        <f t="shared" si="163"/>
        <v>268</v>
      </c>
      <c r="BG17" s="36">
        <f t="shared" si="163"/>
        <v>268</v>
      </c>
      <c r="BH17" s="36">
        <f t="shared" si="163"/>
        <v>268</v>
      </c>
      <c r="BI17" s="36">
        <f t="shared" si="163"/>
        <v>268</v>
      </c>
      <c r="BJ17" s="36">
        <f t="shared" si="163"/>
        <v>268</v>
      </c>
      <c r="BK17" s="36">
        <f t="shared" si="163"/>
        <v>268</v>
      </c>
      <c r="BL17" s="36">
        <f t="shared" si="163"/>
        <v>268</v>
      </c>
      <c r="BM17" s="36">
        <f t="shared" si="163"/>
        <v>268</v>
      </c>
      <c r="BN17" s="36">
        <f t="shared" si="163"/>
        <v>268</v>
      </c>
      <c r="BO17" s="36">
        <f t="shared" si="163"/>
        <v>268</v>
      </c>
      <c r="BP17" s="36">
        <f t="shared" si="163"/>
        <v>268</v>
      </c>
      <c r="BQ17" s="36">
        <f t="shared" si="163"/>
        <v>268</v>
      </c>
      <c r="BR17" s="36">
        <f t="shared" si="163"/>
        <v>268</v>
      </c>
      <c r="BS17" s="36">
        <f t="shared" si="163"/>
        <v>268</v>
      </c>
      <c r="BT17" s="36">
        <f t="shared" si="163"/>
        <v>268</v>
      </c>
      <c r="BU17" s="36">
        <f t="shared" si="163"/>
        <v>268</v>
      </c>
      <c r="BV17" s="36">
        <f t="shared" si="163"/>
        <v>268</v>
      </c>
      <c r="BW17" s="36">
        <f t="shared" si="163"/>
        <v>268</v>
      </c>
      <c r="BX17" s="36">
        <f t="shared" si="163"/>
        <v>268</v>
      </c>
      <c r="BY17" s="36">
        <f t="shared" si="163"/>
        <v>268</v>
      </c>
      <c r="BZ17" s="36">
        <f t="shared" si="163"/>
        <v>268</v>
      </c>
      <c r="CA17" s="36">
        <f t="shared" si="163"/>
        <v>268</v>
      </c>
      <c r="CB17" s="36">
        <f t="shared" si="163"/>
        <v>268</v>
      </c>
      <c r="CC17" s="36">
        <f t="shared" si="163"/>
        <v>268</v>
      </c>
      <c r="CD17" s="36">
        <f t="shared" si="163"/>
        <v>268</v>
      </c>
      <c r="CE17" s="36">
        <f t="shared" si="163"/>
        <v>268</v>
      </c>
      <c r="CF17" s="36">
        <f t="shared" si="163"/>
        <v>268</v>
      </c>
      <c r="CG17" s="36">
        <f t="shared" si="163"/>
        <v>268</v>
      </c>
      <c r="CH17" s="36">
        <f t="shared" si="163"/>
        <v>268</v>
      </c>
      <c r="CI17" s="36">
        <f t="shared" si="163"/>
        <v>268</v>
      </c>
      <c r="CJ17" s="36">
        <f t="shared" si="163"/>
        <v>268</v>
      </c>
      <c r="CK17" s="36">
        <f t="shared" si="163"/>
        <v>268</v>
      </c>
      <c r="CL17" s="36">
        <f t="shared" si="163"/>
        <v>268</v>
      </c>
      <c r="CM17" s="36">
        <f t="shared" si="163"/>
        <v>268</v>
      </c>
      <c r="CN17" s="36">
        <f t="shared" ref="CN17:CP17" si="164">$Z$17</f>
        <v>268</v>
      </c>
      <c r="CO17" s="36">
        <f t="shared" si="164"/>
        <v>268</v>
      </c>
      <c r="CP17" s="36">
        <f t="shared" si="164"/>
        <v>268</v>
      </c>
    </row>
    <row r="18" spans="2:94" x14ac:dyDescent="0.35">
      <c r="B18" s="6" t="s">
        <v>240</v>
      </c>
      <c r="C18" s="15"/>
      <c r="D18" s="6"/>
      <c r="E18" s="35">
        <f>E6</f>
        <v>75</v>
      </c>
      <c r="F18" s="35">
        <f t="shared" ref="F18:Z18" si="165">F6</f>
        <v>75</v>
      </c>
      <c r="G18" s="35">
        <f t="shared" si="165"/>
        <v>75</v>
      </c>
      <c r="H18" s="35">
        <f t="shared" si="165"/>
        <v>75</v>
      </c>
      <c r="I18" s="35">
        <f t="shared" si="165"/>
        <v>75</v>
      </c>
      <c r="J18" s="35">
        <f t="shared" si="165"/>
        <v>75</v>
      </c>
      <c r="K18" s="35">
        <f t="shared" si="165"/>
        <v>75</v>
      </c>
      <c r="L18" s="35">
        <f t="shared" si="165"/>
        <v>75</v>
      </c>
      <c r="M18" s="35">
        <f t="shared" si="165"/>
        <v>75</v>
      </c>
      <c r="N18" s="35">
        <f t="shared" si="165"/>
        <v>75</v>
      </c>
      <c r="O18" s="35">
        <f t="shared" si="165"/>
        <v>75</v>
      </c>
      <c r="P18" s="35">
        <f t="shared" si="165"/>
        <v>75</v>
      </c>
      <c r="Q18" s="35">
        <f t="shared" si="165"/>
        <v>75</v>
      </c>
      <c r="R18" s="35">
        <f t="shared" si="165"/>
        <v>75</v>
      </c>
      <c r="S18" s="35">
        <f t="shared" si="165"/>
        <v>75</v>
      </c>
      <c r="T18" s="35">
        <f t="shared" si="165"/>
        <v>75</v>
      </c>
      <c r="U18" s="35">
        <f t="shared" si="165"/>
        <v>75</v>
      </c>
      <c r="V18" s="35">
        <f t="shared" si="165"/>
        <v>75</v>
      </c>
      <c r="W18" s="35">
        <f t="shared" si="165"/>
        <v>75</v>
      </c>
      <c r="X18" s="35">
        <f t="shared" si="165"/>
        <v>75</v>
      </c>
      <c r="Y18" s="35">
        <f t="shared" si="165"/>
        <v>75</v>
      </c>
      <c r="Z18" s="35">
        <f t="shared" si="165"/>
        <v>75</v>
      </c>
      <c r="AA18" s="36">
        <f>$Z$6</f>
        <v>75</v>
      </c>
      <c r="AB18" s="36">
        <f t="shared" ref="AB18:CM18" si="166">$Z$6</f>
        <v>75</v>
      </c>
      <c r="AC18" s="36">
        <f t="shared" si="166"/>
        <v>75</v>
      </c>
      <c r="AD18" s="36">
        <f t="shared" si="166"/>
        <v>75</v>
      </c>
      <c r="AE18" s="36">
        <f t="shared" si="166"/>
        <v>75</v>
      </c>
      <c r="AF18" s="36">
        <f t="shared" si="166"/>
        <v>75</v>
      </c>
      <c r="AG18" s="36">
        <f t="shared" si="166"/>
        <v>75</v>
      </c>
      <c r="AH18" s="36">
        <f t="shared" si="166"/>
        <v>75</v>
      </c>
      <c r="AI18" s="36">
        <f t="shared" si="166"/>
        <v>75</v>
      </c>
      <c r="AJ18" s="36">
        <f t="shared" si="166"/>
        <v>75</v>
      </c>
      <c r="AK18" s="36">
        <f t="shared" si="166"/>
        <v>75</v>
      </c>
      <c r="AL18" s="36">
        <f t="shared" si="166"/>
        <v>75</v>
      </c>
      <c r="AM18" s="36">
        <f t="shared" si="166"/>
        <v>75</v>
      </c>
      <c r="AN18" s="36">
        <f t="shared" si="166"/>
        <v>75</v>
      </c>
      <c r="AO18" s="36">
        <f t="shared" si="166"/>
        <v>75</v>
      </c>
      <c r="AP18" s="36">
        <f t="shared" si="166"/>
        <v>75</v>
      </c>
      <c r="AQ18" s="36">
        <f t="shared" si="166"/>
        <v>75</v>
      </c>
      <c r="AR18" s="36">
        <f t="shared" si="166"/>
        <v>75</v>
      </c>
      <c r="AS18" s="36">
        <f t="shared" si="166"/>
        <v>75</v>
      </c>
      <c r="AT18" s="36">
        <f t="shared" si="166"/>
        <v>75</v>
      </c>
      <c r="AU18" s="36">
        <f t="shared" si="166"/>
        <v>75</v>
      </c>
      <c r="AV18" s="36">
        <f t="shared" si="166"/>
        <v>75</v>
      </c>
      <c r="AW18" s="36">
        <f t="shared" si="166"/>
        <v>75</v>
      </c>
      <c r="AX18" s="36">
        <f t="shared" si="166"/>
        <v>75</v>
      </c>
      <c r="AY18" s="36">
        <f t="shared" si="166"/>
        <v>75</v>
      </c>
      <c r="AZ18" s="36">
        <f t="shared" si="166"/>
        <v>75</v>
      </c>
      <c r="BA18" s="36">
        <f t="shared" si="166"/>
        <v>75</v>
      </c>
      <c r="BB18" s="36">
        <f t="shared" si="166"/>
        <v>75</v>
      </c>
      <c r="BC18" s="36">
        <f t="shared" si="166"/>
        <v>75</v>
      </c>
      <c r="BD18" s="36">
        <f t="shared" si="166"/>
        <v>75</v>
      </c>
      <c r="BE18" s="36">
        <f t="shared" si="166"/>
        <v>75</v>
      </c>
      <c r="BF18" s="36">
        <f t="shared" si="166"/>
        <v>75</v>
      </c>
      <c r="BG18" s="36">
        <f t="shared" si="166"/>
        <v>75</v>
      </c>
      <c r="BH18" s="36">
        <f t="shared" si="166"/>
        <v>75</v>
      </c>
      <c r="BI18" s="36">
        <f t="shared" si="166"/>
        <v>75</v>
      </c>
      <c r="BJ18" s="36">
        <f t="shared" si="166"/>
        <v>75</v>
      </c>
      <c r="BK18" s="36">
        <f t="shared" si="166"/>
        <v>75</v>
      </c>
      <c r="BL18" s="36">
        <f t="shared" si="166"/>
        <v>75</v>
      </c>
      <c r="BM18" s="36">
        <f t="shared" si="166"/>
        <v>75</v>
      </c>
      <c r="BN18" s="36">
        <f t="shared" si="166"/>
        <v>75</v>
      </c>
      <c r="BO18" s="36">
        <f t="shared" si="166"/>
        <v>75</v>
      </c>
      <c r="BP18" s="36">
        <f t="shared" si="166"/>
        <v>75</v>
      </c>
      <c r="BQ18" s="36">
        <f t="shared" si="166"/>
        <v>75</v>
      </c>
      <c r="BR18" s="36">
        <f t="shared" si="166"/>
        <v>75</v>
      </c>
      <c r="BS18" s="36">
        <f t="shared" si="166"/>
        <v>75</v>
      </c>
      <c r="BT18" s="36">
        <f t="shared" si="166"/>
        <v>75</v>
      </c>
      <c r="BU18" s="36">
        <f t="shared" si="166"/>
        <v>75</v>
      </c>
      <c r="BV18" s="36">
        <f t="shared" si="166"/>
        <v>75</v>
      </c>
      <c r="BW18" s="36">
        <f t="shared" si="166"/>
        <v>75</v>
      </c>
      <c r="BX18" s="36">
        <f t="shared" si="166"/>
        <v>75</v>
      </c>
      <c r="BY18" s="36">
        <f t="shared" si="166"/>
        <v>75</v>
      </c>
      <c r="BZ18" s="36">
        <f t="shared" si="166"/>
        <v>75</v>
      </c>
      <c r="CA18" s="36">
        <f t="shared" si="166"/>
        <v>75</v>
      </c>
      <c r="CB18" s="36">
        <f t="shared" si="166"/>
        <v>75</v>
      </c>
      <c r="CC18" s="36">
        <f t="shared" si="166"/>
        <v>75</v>
      </c>
      <c r="CD18" s="36">
        <f t="shared" si="166"/>
        <v>75</v>
      </c>
      <c r="CE18" s="36">
        <f t="shared" si="166"/>
        <v>75</v>
      </c>
      <c r="CF18" s="36">
        <f t="shared" si="166"/>
        <v>75</v>
      </c>
      <c r="CG18" s="36">
        <f t="shared" si="166"/>
        <v>75</v>
      </c>
      <c r="CH18" s="36">
        <f t="shared" si="166"/>
        <v>75</v>
      </c>
      <c r="CI18" s="36">
        <f t="shared" si="166"/>
        <v>75</v>
      </c>
      <c r="CJ18" s="36">
        <f t="shared" si="166"/>
        <v>75</v>
      </c>
      <c r="CK18" s="36">
        <f t="shared" si="166"/>
        <v>75</v>
      </c>
      <c r="CL18" s="36">
        <f t="shared" si="166"/>
        <v>75</v>
      </c>
      <c r="CM18" s="36">
        <f t="shared" si="166"/>
        <v>75</v>
      </c>
      <c r="CN18" s="36">
        <f t="shared" ref="CN18:CP18" si="167">$Z$6</f>
        <v>75</v>
      </c>
      <c r="CO18" s="36">
        <f t="shared" si="167"/>
        <v>75</v>
      </c>
      <c r="CP18" s="36">
        <f t="shared" si="167"/>
        <v>75</v>
      </c>
    </row>
    <row r="19" spans="2:94" x14ac:dyDescent="0.35">
      <c r="B19" s="6" t="s">
        <v>241</v>
      </c>
      <c r="C19" s="15"/>
      <c r="D19" s="6"/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6">
        <f>AA14-$Z$17</f>
        <v>0</v>
      </c>
      <c r="AB19" s="36">
        <f t="shared" ref="AB19:AV19" si="168">AB14-$Z$17</f>
        <v>28</v>
      </c>
      <c r="AC19" s="36">
        <f t="shared" si="168"/>
        <v>56</v>
      </c>
      <c r="AD19" s="36">
        <f t="shared" si="168"/>
        <v>48</v>
      </c>
      <c r="AE19" s="36">
        <f t="shared" si="168"/>
        <v>48</v>
      </c>
      <c r="AF19" s="36">
        <f t="shared" si="168"/>
        <v>46</v>
      </c>
      <c r="AG19" s="36">
        <f t="shared" si="168"/>
        <v>68</v>
      </c>
      <c r="AH19" s="36">
        <f t="shared" si="168"/>
        <v>83</v>
      </c>
      <c r="AI19" s="36">
        <f t="shared" si="168"/>
        <v>95</v>
      </c>
      <c r="AJ19" s="36">
        <f t="shared" si="168"/>
        <v>92</v>
      </c>
      <c r="AK19" s="36">
        <f t="shared" si="168"/>
        <v>125</v>
      </c>
      <c r="AL19" s="36">
        <f t="shared" si="168"/>
        <v>125</v>
      </c>
      <c r="AM19" s="36">
        <f t="shared" si="168"/>
        <v>153</v>
      </c>
      <c r="AN19" s="36">
        <f t="shared" si="168"/>
        <v>234</v>
      </c>
      <c r="AO19" s="36">
        <f t="shared" si="168"/>
        <v>268</v>
      </c>
      <c r="AP19" s="36">
        <f t="shared" si="168"/>
        <v>285</v>
      </c>
      <c r="AQ19" s="36">
        <f t="shared" si="168"/>
        <v>326</v>
      </c>
      <c r="AR19" s="36">
        <f t="shared" si="168"/>
        <v>359</v>
      </c>
      <c r="AS19" s="36">
        <f t="shared" si="168"/>
        <v>410</v>
      </c>
      <c r="AT19" s="36">
        <f t="shared" si="168"/>
        <v>401</v>
      </c>
      <c r="AU19" s="36">
        <f t="shared" si="168"/>
        <v>392</v>
      </c>
      <c r="AV19" s="36">
        <f t="shared" si="168"/>
        <v>403</v>
      </c>
      <c r="AW19" s="37">
        <f>$AV$19</f>
        <v>403</v>
      </c>
      <c r="AX19" s="37">
        <f t="shared" ref="AX19:CP19" si="169">$AV$19</f>
        <v>403</v>
      </c>
      <c r="AY19" s="37">
        <f t="shared" si="169"/>
        <v>403</v>
      </c>
      <c r="AZ19" s="37">
        <f t="shared" si="169"/>
        <v>403</v>
      </c>
      <c r="BA19" s="37">
        <f t="shared" si="169"/>
        <v>403</v>
      </c>
      <c r="BB19" s="37">
        <f t="shared" si="169"/>
        <v>403</v>
      </c>
      <c r="BC19" s="37">
        <f t="shared" si="169"/>
        <v>403</v>
      </c>
      <c r="BD19" s="37">
        <f t="shared" si="169"/>
        <v>403</v>
      </c>
      <c r="BE19" s="37">
        <f t="shared" si="169"/>
        <v>403</v>
      </c>
      <c r="BF19" s="37">
        <f t="shared" si="169"/>
        <v>403</v>
      </c>
      <c r="BG19" s="37">
        <f t="shared" si="169"/>
        <v>403</v>
      </c>
      <c r="BH19" s="37">
        <f t="shared" si="169"/>
        <v>403</v>
      </c>
      <c r="BI19" s="37">
        <f t="shared" si="169"/>
        <v>403</v>
      </c>
      <c r="BJ19" s="37">
        <f t="shared" si="169"/>
        <v>403</v>
      </c>
      <c r="BK19" s="37">
        <f t="shared" si="169"/>
        <v>403</v>
      </c>
      <c r="BL19" s="37">
        <f t="shared" si="169"/>
        <v>403</v>
      </c>
      <c r="BM19" s="37">
        <f t="shared" si="169"/>
        <v>403</v>
      </c>
      <c r="BN19" s="37">
        <f t="shared" si="169"/>
        <v>403</v>
      </c>
      <c r="BO19" s="37">
        <f t="shared" si="169"/>
        <v>403</v>
      </c>
      <c r="BP19" s="37">
        <f t="shared" si="169"/>
        <v>403</v>
      </c>
      <c r="BQ19" s="37">
        <f t="shared" si="169"/>
        <v>403</v>
      </c>
      <c r="BR19" s="37">
        <f t="shared" si="169"/>
        <v>403</v>
      </c>
      <c r="BS19" s="37">
        <f t="shared" si="169"/>
        <v>403</v>
      </c>
      <c r="BT19" s="37">
        <f t="shared" si="169"/>
        <v>403</v>
      </c>
      <c r="BU19" s="37">
        <f t="shared" si="169"/>
        <v>403</v>
      </c>
      <c r="BV19" s="37">
        <f t="shared" si="169"/>
        <v>403</v>
      </c>
      <c r="BW19" s="37">
        <f t="shared" si="169"/>
        <v>403</v>
      </c>
      <c r="BX19" s="37">
        <f t="shared" si="169"/>
        <v>403</v>
      </c>
      <c r="BY19" s="37">
        <f t="shared" si="169"/>
        <v>403</v>
      </c>
      <c r="BZ19" s="37">
        <f t="shared" si="169"/>
        <v>403</v>
      </c>
      <c r="CA19" s="37">
        <f t="shared" si="169"/>
        <v>403</v>
      </c>
      <c r="CB19" s="37">
        <f t="shared" si="169"/>
        <v>403</v>
      </c>
      <c r="CC19" s="37">
        <f t="shared" si="169"/>
        <v>403</v>
      </c>
      <c r="CD19" s="37">
        <f t="shared" si="169"/>
        <v>403</v>
      </c>
      <c r="CE19" s="37">
        <f t="shared" si="169"/>
        <v>403</v>
      </c>
      <c r="CF19" s="37">
        <f t="shared" si="169"/>
        <v>403</v>
      </c>
      <c r="CG19" s="37">
        <f t="shared" si="169"/>
        <v>403</v>
      </c>
      <c r="CH19" s="37">
        <f t="shared" si="169"/>
        <v>403</v>
      </c>
      <c r="CI19" s="37">
        <f t="shared" si="169"/>
        <v>403</v>
      </c>
      <c r="CJ19" s="37">
        <f t="shared" si="169"/>
        <v>403</v>
      </c>
      <c r="CK19" s="37">
        <f t="shared" si="169"/>
        <v>403</v>
      </c>
      <c r="CL19" s="37">
        <f t="shared" si="169"/>
        <v>403</v>
      </c>
      <c r="CM19" s="37">
        <f t="shared" si="169"/>
        <v>403</v>
      </c>
      <c r="CN19" s="37">
        <f t="shared" si="169"/>
        <v>403</v>
      </c>
      <c r="CO19" s="37">
        <f t="shared" si="169"/>
        <v>403</v>
      </c>
      <c r="CP19" s="37">
        <f t="shared" si="169"/>
        <v>403</v>
      </c>
    </row>
    <row r="20" spans="2:94" x14ac:dyDescent="0.35">
      <c r="B20" s="6" t="s">
        <v>242</v>
      </c>
      <c r="C20" s="15"/>
      <c r="D20" s="6"/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A20" s="36">
        <f>$AA$6</f>
        <v>80</v>
      </c>
      <c r="AB20" s="36">
        <f t="shared" ref="AB20:CM20" si="170">$AA$6</f>
        <v>80</v>
      </c>
      <c r="AC20" s="36">
        <f t="shared" si="170"/>
        <v>80</v>
      </c>
      <c r="AD20" s="36">
        <f t="shared" si="170"/>
        <v>80</v>
      </c>
      <c r="AE20" s="36">
        <f t="shared" si="170"/>
        <v>80</v>
      </c>
      <c r="AF20" s="36">
        <f t="shared" si="170"/>
        <v>80</v>
      </c>
      <c r="AG20" s="36">
        <f t="shared" si="170"/>
        <v>80</v>
      </c>
      <c r="AH20" s="36">
        <f t="shared" si="170"/>
        <v>80</v>
      </c>
      <c r="AI20" s="36">
        <f t="shared" si="170"/>
        <v>80</v>
      </c>
      <c r="AJ20" s="36">
        <f t="shared" si="170"/>
        <v>80</v>
      </c>
      <c r="AK20" s="36">
        <f t="shared" si="170"/>
        <v>80</v>
      </c>
      <c r="AL20" s="36">
        <f t="shared" si="170"/>
        <v>80</v>
      </c>
      <c r="AM20" s="36">
        <f t="shared" si="170"/>
        <v>80</v>
      </c>
      <c r="AN20" s="36">
        <f t="shared" si="170"/>
        <v>80</v>
      </c>
      <c r="AO20" s="36">
        <f t="shared" si="170"/>
        <v>80</v>
      </c>
      <c r="AP20" s="36">
        <f t="shared" si="170"/>
        <v>80</v>
      </c>
      <c r="AQ20" s="36">
        <f t="shared" si="170"/>
        <v>80</v>
      </c>
      <c r="AR20" s="36">
        <f t="shared" si="170"/>
        <v>80</v>
      </c>
      <c r="AS20" s="36">
        <f t="shared" si="170"/>
        <v>80</v>
      </c>
      <c r="AT20" s="36">
        <f t="shared" si="170"/>
        <v>80</v>
      </c>
      <c r="AU20" s="36">
        <f t="shared" si="170"/>
        <v>80</v>
      </c>
      <c r="AV20" s="36">
        <f t="shared" si="170"/>
        <v>80</v>
      </c>
      <c r="AW20" s="36">
        <f t="shared" si="170"/>
        <v>80</v>
      </c>
      <c r="AX20" s="36">
        <f t="shared" si="170"/>
        <v>80</v>
      </c>
      <c r="AY20" s="36">
        <f t="shared" si="170"/>
        <v>80</v>
      </c>
      <c r="AZ20" s="36">
        <f t="shared" si="170"/>
        <v>80</v>
      </c>
      <c r="BA20" s="36">
        <f t="shared" si="170"/>
        <v>80</v>
      </c>
      <c r="BB20" s="36">
        <f t="shared" si="170"/>
        <v>80</v>
      </c>
      <c r="BC20" s="36">
        <f t="shared" si="170"/>
        <v>80</v>
      </c>
      <c r="BD20" s="36">
        <f t="shared" si="170"/>
        <v>80</v>
      </c>
      <c r="BE20" s="36">
        <f t="shared" si="170"/>
        <v>80</v>
      </c>
      <c r="BF20" s="36">
        <f t="shared" si="170"/>
        <v>80</v>
      </c>
      <c r="BG20" s="36">
        <f t="shared" si="170"/>
        <v>80</v>
      </c>
      <c r="BH20" s="36">
        <f t="shared" si="170"/>
        <v>80</v>
      </c>
      <c r="BI20" s="36">
        <f t="shared" si="170"/>
        <v>80</v>
      </c>
      <c r="BJ20" s="36">
        <f t="shared" si="170"/>
        <v>80</v>
      </c>
      <c r="BK20" s="36">
        <f t="shared" si="170"/>
        <v>80</v>
      </c>
      <c r="BL20" s="36">
        <f t="shared" si="170"/>
        <v>80</v>
      </c>
      <c r="BM20" s="36">
        <f t="shared" si="170"/>
        <v>80</v>
      </c>
      <c r="BN20" s="36">
        <f t="shared" si="170"/>
        <v>80</v>
      </c>
      <c r="BO20" s="36">
        <f t="shared" si="170"/>
        <v>80</v>
      </c>
      <c r="BP20" s="36">
        <f t="shared" si="170"/>
        <v>80</v>
      </c>
      <c r="BQ20" s="36">
        <f t="shared" si="170"/>
        <v>80</v>
      </c>
      <c r="BR20" s="36">
        <f t="shared" si="170"/>
        <v>80</v>
      </c>
      <c r="BS20" s="36">
        <f t="shared" si="170"/>
        <v>80</v>
      </c>
      <c r="BT20" s="36">
        <f t="shared" si="170"/>
        <v>80</v>
      </c>
      <c r="BU20" s="36">
        <f t="shared" si="170"/>
        <v>80</v>
      </c>
      <c r="BV20" s="36">
        <f t="shared" si="170"/>
        <v>80</v>
      </c>
      <c r="BW20" s="36">
        <f t="shared" si="170"/>
        <v>80</v>
      </c>
      <c r="BX20" s="36">
        <f t="shared" si="170"/>
        <v>80</v>
      </c>
      <c r="BY20" s="36">
        <f t="shared" si="170"/>
        <v>80</v>
      </c>
      <c r="BZ20" s="36">
        <f t="shared" si="170"/>
        <v>80</v>
      </c>
      <c r="CA20" s="36">
        <f t="shared" si="170"/>
        <v>80</v>
      </c>
      <c r="CB20" s="36">
        <f t="shared" si="170"/>
        <v>80</v>
      </c>
      <c r="CC20" s="36">
        <f t="shared" si="170"/>
        <v>80</v>
      </c>
      <c r="CD20" s="36">
        <f t="shared" si="170"/>
        <v>80</v>
      </c>
      <c r="CE20" s="36">
        <f t="shared" si="170"/>
        <v>80</v>
      </c>
      <c r="CF20" s="36">
        <f t="shared" si="170"/>
        <v>80</v>
      </c>
      <c r="CG20" s="36">
        <f t="shared" si="170"/>
        <v>80</v>
      </c>
      <c r="CH20" s="36">
        <f t="shared" si="170"/>
        <v>80</v>
      </c>
      <c r="CI20" s="36">
        <f t="shared" si="170"/>
        <v>80</v>
      </c>
      <c r="CJ20" s="36">
        <f t="shared" si="170"/>
        <v>80</v>
      </c>
      <c r="CK20" s="36">
        <f t="shared" si="170"/>
        <v>80</v>
      </c>
      <c r="CL20" s="36">
        <f t="shared" si="170"/>
        <v>80</v>
      </c>
      <c r="CM20" s="36">
        <f t="shared" si="170"/>
        <v>80</v>
      </c>
      <c r="CN20" s="36">
        <f t="shared" ref="CN20:CP20" si="171">$AA$6</f>
        <v>80</v>
      </c>
      <c r="CO20" s="36">
        <f t="shared" si="171"/>
        <v>80</v>
      </c>
      <c r="CP20" s="36">
        <f t="shared" si="171"/>
        <v>80</v>
      </c>
    </row>
    <row r="21" spans="2:94" x14ac:dyDescent="0.35">
      <c r="B21" s="6" t="s">
        <v>243</v>
      </c>
      <c r="C21" s="15"/>
      <c r="D21" s="6"/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5">
        <v>0</v>
      </c>
      <c r="AJ21" s="35">
        <v>0</v>
      </c>
      <c r="AK21" s="35">
        <v>0</v>
      </c>
      <c r="AL21" s="35">
        <v>0</v>
      </c>
      <c r="AM21" s="35">
        <v>0</v>
      </c>
      <c r="AN21" s="35">
        <v>0</v>
      </c>
      <c r="AO21" s="35">
        <v>0</v>
      </c>
      <c r="AP21" s="35">
        <v>0</v>
      </c>
      <c r="AQ21" s="35">
        <v>0</v>
      </c>
      <c r="AR21" s="35">
        <v>0</v>
      </c>
      <c r="AS21" s="35">
        <v>0</v>
      </c>
      <c r="AT21" s="35">
        <v>0</v>
      </c>
      <c r="AU21" s="35">
        <v>0</v>
      </c>
      <c r="AV21" s="35">
        <v>0</v>
      </c>
      <c r="AW21" s="37">
        <f>AW14-AW17-AW19</f>
        <v>13</v>
      </c>
      <c r="AX21" s="37">
        <f t="shared" ref="AX21:CP21" si="172">AX14-AX17-AX19</f>
        <v>13</v>
      </c>
      <c r="AY21" s="37">
        <f t="shared" si="172"/>
        <v>2</v>
      </c>
      <c r="AZ21" s="37">
        <f t="shared" si="172"/>
        <v>-2</v>
      </c>
      <c r="BA21" s="37">
        <f t="shared" si="172"/>
        <v>-9</v>
      </c>
      <c r="BB21" s="37">
        <f t="shared" si="172"/>
        <v>0</v>
      </c>
      <c r="BC21" s="37">
        <f t="shared" si="172"/>
        <v>23</v>
      </c>
      <c r="BD21" s="37">
        <f t="shared" si="172"/>
        <v>23</v>
      </c>
      <c r="BE21" s="37">
        <f t="shared" si="172"/>
        <v>23</v>
      </c>
      <c r="BF21" s="37">
        <f t="shared" si="172"/>
        <v>23</v>
      </c>
      <c r="BG21" s="37">
        <f t="shared" si="172"/>
        <v>14</v>
      </c>
      <c r="BH21" s="37">
        <f t="shared" si="172"/>
        <v>31</v>
      </c>
      <c r="BI21" s="37">
        <f t="shared" si="172"/>
        <v>42</v>
      </c>
      <c r="BJ21" s="37">
        <f t="shared" si="172"/>
        <v>42</v>
      </c>
      <c r="BK21" s="37">
        <f t="shared" si="172"/>
        <v>52</v>
      </c>
      <c r="BL21" s="37">
        <f t="shared" si="172"/>
        <v>61</v>
      </c>
      <c r="BM21" s="37">
        <f t="shared" si="172"/>
        <v>61</v>
      </c>
      <c r="BN21" s="37">
        <f t="shared" si="172"/>
        <v>52</v>
      </c>
      <c r="BO21" s="37">
        <f t="shared" si="172"/>
        <v>41</v>
      </c>
      <c r="BP21" s="37">
        <f t="shared" si="172"/>
        <v>53</v>
      </c>
      <c r="BQ21" s="37">
        <f t="shared" si="172"/>
        <v>64</v>
      </c>
      <c r="BR21" s="37">
        <f t="shared" si="172"/>
        <v>76</v>
      </c>
      <c r="BS21" s="37">
        <f t="shared" si="172"/>
        <v>78</v>
      </c>
      <c r="BT21" s="37">
        <f t="shared" si="172"/>
        <v>86</v>
      </c>
      <c r="BU21" s="37">
        <f t="shared" si="172"/>
        <v>86</v>
      </c>
      <c r="BV21" s="37">
        <f t="shared" si="172"/>
        <v>86</v>
      </c>
      <c r="BW21" s="37">
        <f t="shared" si="172"/>
        <v>87</v>
      </c>
      <c r="BX21" s="37">
        <f t="shared" si="172"/>
        <v>99</v>
      </c>
      <c r="BY21" s="37">
        <f t="shared" si="172"/>
        <v>118</v>
      </c>
      <c r="BZ21" s="37">
        <f t="shared" si="172"/>
        <v>129</v>
      </c>
      <c r="CA21" s="37">
        <f t="shared" si="172"/>
        <v>121</v>
      </c>
      <c r="CB21" s="37">
        <f t="shared" si="172"/>
        <v>118</v>
      </c>
      <c r="CC21" s="37">
        <f t="shared" si="172"/>
        <v>106</v>
      </c>
      <c r="CD21" s="37">
        <f t="shared" si="172"/>
        <v>114</v>
      </c>
      <c r="CE21" s="37">
        <f t="shared" si="172"/>
        <v>126</v>
      </c>
      <c r="CF21" s="37">
        <f t="shared" si="172"/>
        <v>127</v>
      </c>
      <c r="CG21" s="37">
        <f t="shared" si="172"/>
        <v>134</v>
      </c>
      <c r="CH21" s="37">
        <f t="shared" si="172"/>
        <v>141</v>
      </c>
      <c r="CI21" s="37">
        <f t="shared" si="172"/>
        <v>128</v>
      </c>
      <c r="CJ21" s="37">
        <f t="shared" si="172"/>
        <v>127</v>
      </c>
      <c r="CK21" s="37">
        <f t="shared" si="172"/>
        <v>127</v>
      </c>
      <c r="CL21" s="37">
        <f t="shared" si="172"/>
        <v>127</v>
      </c>
      <c r="CM21" s="37">
        <f t="shared" si="172"/>
        <v>123</v>
      </c>
      <c r="CN21" s="37">
        <f t="shared" si="172"/>
        <v>124</v>
      </c>
      <c r="CO21" s="37">
        <f t="shared" si="172"/>
        <v>125</v>
      </c>
      <c r="CP21" s="37">
        <f t="shared" si="172"/>
        <v>123</v>
      </c>
    </row>
    <row r="22" spans="2:94" x14ac:dyDescent="0.35">
      <c r="B22" s="6" t="s">
        <v>244</v>
      </c>
      <c r="C22" s="15"/>
      <c r="D22" s="6"/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5">
        <v>0</v>
      </c>
      <c r="AJ22" s="35">
        <v>0</v>
      </c>
      <c r="AK22" s="35">
        <v>0</v>
      </c>
      <c r="AL22" s="35">
        <v>0</v>
      </c>
      <c r="AM22" s="35">
        <v>0</v>
      </c>
      <c r="AN22" s="35">
        <v>0</v>
      </c>
      <c r="AO22" s="35">
        <v>0</v>
      </c>
      <c r="AP22" s="35">
        <v>0</v>
      </c>
      <c r="AQ22" s="35">
        <v>0</v>
      </c>
      <c r="AR22" s="35">
        <v>0</v>
      </c>
      <c r="AS22" s="35">
        <v>0</v>
      </c>
      <c r="AT22" s="35">
        <v>0</v>
      </c>
      <c r="AU22" s="35">
        <v>0</v>
      </c>
      <c r="AV22" s="35">
        <v>0</v>
      </c>
      <c r="AW22" s="37">
        <f>$AW$6</f>
        <v>84</v>
      </c>
      <c r="AX22" s="37">
        <f t="shared" ref="AX22:CP22" si="173">$AW$6</f>
        <v>84</v>
      </c>
      <c r="AY22" s="37">
        <f t="shared" si="173"/>
        <v>84</v>
      </c>
      <c r="AZ22" s="37">
        <f t="shared" si="173"/>
        <v>84</v>
      </c>
      <c r="BA22" s="37">
        <f t="shared" si="173"/>
        <v>84</v>
      </c>
      <c r="BB22" s="37">
        <f t="shared" si="173"/>
        <v>84</v>
      </c>
      <c r="BC22" s="37">
        <f t="shared" si="173"/>
        <v>84</v>
      </c>
      <c r="BD22" s="37">
        <f t="shared" si="173"/>
        <v>84</v>
      </c>
      <c r="BE22" s="37">
        <f t="shared" si="173"/>
        <v>84</v>
      </c>
      <c r="BF22" s="37">
        <f t="shared" si="173"/>
        <v>84</v>
      </c>
      <c r="BG22" s="37">
        <f t="shared" si="173"/>
        <v>84</v>
      </c>
      <c r="BH22" s="37">
        <f t="shared" si="173"/>
        <v>84</v>
      </c>
      <c r="BI22" s="37">
        <f t="shared" si="173"/>
        <v>84</v>
      </c>
      <c r="BJ22" s="37">
        <f t="shared" si="173"/>
        <v>84</v>
      </c>
      <c r="BK22" s="37">
        <f t="shared" si="173"/>
        <v>84</v>
      </c>
      <c r="BL22" s="37">
        <f t="shared" si="173"/>
        <v>84</v>
      </c>
      <c r="BM22" s="37">
        <f t="shared" si="173"/>
        <v>84</v>
      </c>
      <c r="BN22" s="37">
        <f t="shared" si="173"/>
        <v>84</v>
      </c>
      <c r="BO22" s="37">
        <f t="shared" si="173"/>
        <v>84</v>
      </c>
      <c r="BP22" s="37">
        <f t="shared" si="173"/>
        <v>84</v>
      </c>
      <c r="BQ22" s="37">
        <f t="shared" si="173"/>
        <v>84</v>
      </c>
      <c r="BR22" s="37">
        <f t="shared" si="173"/>
        <v>84</v>
      </c>
      <c r="BS22" s="37">
        <f t="shared" si="173"/>
        <v>84</v>
      </c>
      <c r="BT22" s="37">
        <f t="shared" si="173"/>
        <v>84</v>
      </c>
      <c r="BU22" s="37">
        <f t="shared" si="173"/>
        <v>84</v>
      </c>
      <c r="BV22" s="37">
        <f t="shared" si="173"/>
        <v>84</v>
      </c>
      <c r="BW22" s="37">
        <f t="shared" si="173"/>
        <v>84</v>
      </c>
      <c r="BX22" s="37">
        <f t="shared" si="173"/>
        <v>84</v>
      </c>
      <c r="BY22" s="37">
        <f t="shared" si="173"/>
        <v>84</v>
      </c>
      <c r="BZ22" s="37">
        <f t="shared" si="173"/>
        <v>84</v>
      </c>
      <c r="CA22" s="37">
        <f t="shared" si="173"/>
        <v>84</v>
      </c>
      <c r="CB22" s="37">
        <f t="shared" si="173"/>
        <v>84</v>
      </c>
      <c r="CC22" s="37">
        <f t="shared" si="173"/>
        <v>84</v>
      </c>
      <c r="CD22" s="37">
        <f t="shared" si="173"/>
        <v>84</v>
      </c>
      <c r="CE22" s="37">
        <f t="shared" si="173"/>
        <v>84</v>
      </c>
      <c r="CF22" s="37">
        <f t="shared" si="173"/>
        <v>84</v>
      </c>
      <c r="CG22" s="37">
        <f t="shared" si="173"/>
        <v>84</v>
      </c>
      <c r="CH22" s="37">
        <f t="shared" si="173"/>
        <v>84</v>
      </c>
      <c r="CI22" s="37">
        <f t="shared" si="173"/>
        <v>84</v>
      </c>
      <c r="CJ22" s="37">
        <f t="shared" si="173"/>
        <v>84</v>
      </c>
      <c r="CK22" s="37">
        <f t="shared" si="173"/>
        <v>84</v>
      </c>
      <c r="CL22" s="37">
        <f t="shared" si="173"/>
        <v>84</v>
      </c>
      <c r="CM22" s="37">
        <f t="shared" si="173"/>
        <v>84</v>
      </c>
      <c r="CN22" s="37">
        <f t="shared" si="173"/>
        <v>84</v>
      </c>
      <c r="CO22" s="37">
        <f t="shared" si="173"/>
        <v>84</v>
      </c>
      <c r="CP22" s="37">
        <f t="shared" si="173"/>
        <v>84</v>
      </c>
    </row>
    <row r="23" spans="2:94" x14ac:dyDescent="0.35">
      <c r="B23" s="6"/>
      <c r="C23" s="15"/>
      <c r="D23" s="6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</row>
    <row r="24" spans="2:94" x14ac:dyDescent="0.35">
      <c r="B24" s="6"/>
      <c r="C24" s="15"/>
      <c r="D24" s="6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</row>
    <row r="25" spans="2:94" x14ac:dyDescent="0.35">
      <c r="B25" s="6"/>
      <c r="C25" s="15"/>
      <c r="D25" s="6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</row>
    <row r="26" spans="2:94" x14ac:dyDescent="0.35">
      <c r="B26" s="6"/>
      <c r="C26" s="15"/>
      <c r="D26" s="6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</row>
    <row r="27" spans="2:94" x14ac:dyDescent="0.35">
      <c r="B27" s="6"/>
      <c r="C27" s="15"/>
      <c r="D27" s="6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</row>
    <row r="28" spans="2:94" x14ac:dyDescent="0.35">
      <c r="B28" s="6"/>
      <c r="C28" s="6"/>
      <c r="D28" s="6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</row>
    <row r="29" spans="2:94" x14ac:dyDescent="0.35">
      <c r="B29" s="6" t="s">
        <v>94</v>
      </c>
      <c r="C29" s="15" t="s">
        <v>115</v>
      </c>
      <c r="D29" s="6">
        <v>0</v>
      </c>
      <c r="E29" s="27">
        <f t="shared" ref="E29:BP29" si="174">D30</f>
        <v>0</v>
      </c>
      <c r="F29" s="27">
        <f t="shared" si="174"/>
        <v>0</v>
      </c>
      <c r="G29" s="27">
        <f t="shared" si="174"/>
        <v>2925</v>
      </c>
      <c r="H29" s="27">
        <f t="shared" si="174"/>
        <v>2925</v>
      </c>
      <c r="I29" s="27">
        <f t="shared" si="174"/>
        <v>2925</v>
      </c>
      <c r="J29" s="27">
        <f t="shared" si="174"/>
        <v>2925</v>
      </c>
      <c r="K29" s="27">
        <f t="shared" si="174"/>
        <v>6525</v>
      </c>
      <c r="L29" s="27">
        <f t="shared" si="174"/>
        <v>7350</v>
      </c>
      <c r="M29" s="27">
        <f t="shared" si="174"/>
        <v>7875</v>
      </c>
      <c r="N29" s="27">
        <f t="shared" si="174"/>
        <v>7575</v>
      </c>
      <c r="O29" s="27">
        <f t="shared" si="174"/>
        <v>9225</v>
      </c>
      <c r="P29" s="27">
        <f t="shared" si="174"/>
        <v>9900</v>
      </c>
      <c r="Q29" s="27">
        <f t="shared" si="174"/>
        <v>9450</v>
      </c>
      <c r="R29" s="27">
        <f t="shared" si="174"/>
        <v>10500</v>
      </c>
      <c r="S29" s="27">
        <f t="shared" si="174"/>
        <v>11850</v>
      </c>
      <c r="T29" s="27">
        <f t="shared" si="174"/>
        <v>12675</v>
      </c>
      <c r="U29" s="27">
        <f t="shared" si="174"/>
        <v>15225</v>
      </c>
      <c r="V29" s="27">
        <f t="shared" si="174"/>
        <v>15225</v>
      </c>
      <c r="W29" s="27">
        <f t="shared" si="174"/>
        <v>15225</v>
      </c>
      <c r="X29" s="27">
        <f t="shared" si="174"/>
        <v>17625</v>
      </c>
      <c r="Y29" s="27">
        <f t="shared" si="174"/>
        <v>20100</v>
      </c>
      <c r="Z29" s="27">
        <f t="shared" si="174"/>
        <v>20100</v>
      </c>
      <c r="AA29" s="23">
        <f t="shared" si="174"/>
        <v>20100</v>
      </c>
      <c r="AB29" s="23">
        <f t="shared" si="174"/>
        <v>20100</v>
      </c>
      <c r="AC29" s="23">
        <f t="shared" si="174"/>
        <v>22340</v>
      </c>
      <c r="AD29" s="23">
        <f t="shared" si="174"/>
        <v>24580</v>
      </c>
      <c r="AE29" s="23">
        <f t="shared" si="174"/>
        <v>23940</v>
      </c>
      <c r="AF29" s="23">
        <f t="shared" si="174"/>
        <v>23940</v>
      </c>
      <c r="AG29" s="23">
        <f t="shared" si="174"/>
        <v>23780</v>
      </c>
      <c r="AH29" s="23">
        <f t="shared" si="174"/>
        <v>25540</v>
      </c>
      <c r="AI29" s="23">
        <f t="shared" si="174"/>
        <v>26740</v>
      </c>
      <c r="AJ29" s="23">
        <f t="shared" si="174"/>
        <v>27700</v>
      </c>
      <c r="AK29" s="23">
        <f t="shared" si="174"/>
        <v>27460</v>
      </c>
      <c r="AL29" s="23">
        <f t="shared" si="174"/>
        <v>30100</v>
      </c>
      <c r="AM29" s="23">
        <f t="shared" si="174"/>
        <v>30100</v>
      </c>
      <c r="AN29" s="23">
        <f t="shared" si="174"/>
        <v>32340</v>
      </c>
      <c r="AO29" s="23">
        <f t="shared" si="174"/>
        <v>38820</v>
      </c>
      <c r="AP29" s="23">
        <f t="shared" si="174"/>
        <v>41540</v>
      </c>
      <c r="AQ29" s="23">
        <f t="shared" si="174"/>
        <v>42900</v>
      </c>
      <c r="AR29" s="23">
        <f t="shared" si="174"/>
        <v>46180</v>
      </c>
      <c r="AS29" s="23">
        <f t="shared" si="174"/>
        <v>48820</v>
      </c>
      <c r="AT29" s="23">
        <f t="shared" si="174"/>
        <v>52900</v>
      </c>
      <c r="AU29" s="23">
        <f t="shared" si="174"/>
        <v>52180</v>
      </c>
      <c r="AV29" s="23">
        <f t="shared" si="174"/>
        <v>51460</v>
      </c>
      <c r="AW29" s="31">
        <f t="shared" si="174"/>
        <v>52340</v>
      </c>
      <c r="AX29" s="31">
        <f t="shared" si="174"/>
        <v>53432</v>
      </c>
      <c r="AY29" s="31">
        <f t="shared" si="174"/>
        <v>53432</v>
      </c>
      <c r="AZ29" s="31">
        <f t="shared" si="174"/>
        <v>52508</v>
      </c>
      <c r="BA29" s="31">
        <f t="shared" si="174"/>
        <v>52172</v>
      </c>
      <c r="BB29" s="31">
        <f t="shared" si="174"/>
        <v>51584</v>
      </c>
      <c r="BC29" s="31">
        <f t="shared" si="174"/>
        <v>52340</v>
      </c>
      <c r="BD29" s="31">
        <f t="shared" si="174"/>
        <v>54272</v>
      </c>
      <c r="BE29" s="31">
        <f t="shared" si="174"/>
        <v>54272</v>
      </c>
      <c r="BF29" s="31">
        <f t="shared" si="174"/>
        <v>54272</v>
      </c>
      <c r="BG29" s="31">
        <f t="shared" si="174"/>
        <v>54272</v>
      </c>
      <c r="BH29" s="31">
        <f t="shared" si="174"/>
        <v>53516</v>
      </c>
      <c r="BI29" s="31">
        <f t="shared" si="174"/>
        <v>54944</v>
      </c>
      <c r="BJ29" s="31">
        <f t="shared" si="174"/>
        <v>55868</v>
      </c>
      <c r="BK29" s="31">
        <f t="shared" si="174"/>
        <v>55868</v>
      </c>
      <c r="BL29" s="31">
        <f t="shared" si="174"/>
        <v>56708</v>
      </c>
      <c r="BM29" s="31">
        <f t="shared" si="174"/>
        <v>57464</v>
      </c>
      <c r="BN29" s="31">
        <f t="shared" si="174"/>
        <v>57464</v>
      </c>
      <c r="BO29" s="31">
        <f t="shared" si="174"/>
        <v>56708</v>
      </c>
      <c r="BP29" s="31">
        <f t="shared" si="174"/>
        <v>55784</v>
      </c>
      <c r="BQ29" s="31">
        <f t="shared" ref="BQ29:CP29" si="175">BP30</f>
        <v>56792</v>
      </c>
      <c r="BR29" s="31">
        <f t="shared" si="175"/>
        <v>57716</v>
      </c>
      <c r="BS29" s="31">
        <f t="shared" si="175"/>
        <v>58724</v>
      </c>
      <c r="BT29" s="31">
        <f t="shared" si="175"/>
        <v>58892</v>
      </c>
      <c r="BU29" s="31">
        <f t="shared" si="175"/>
        <v>59564</v>
      </c>
      <c r="BV29" s="31">
        <f t="shared" si="175"/>
        <v>59564</v>
      </c>
      <c r="BW29" s="31">
        <f t="shared" si="175"/>
        <v>59564</v>
      </c>
      <c r="BX29" s="31">
        <f t="shared" si="175"/>
        <v>59648</v>
      </c>
      <c r="BY29" s="31">
        <f t="shared" si="175"/>
        <v>60656</v>
      </c>
      <c r="BZ29" s="31">
        <f t="shared" si="175"/>
        <v>62252</v>
      </c>
      <c r="CA29" s="31">
        <f t="shared" si="175"/>
        <v>63176</v>
      </c>
      <c r="CB29" s="31">
        <f t="shared" si="175"/>
        <v>62504</v>
      </c>
      <c r="CC29" s="31">
        <f t="shared" si="175"/>
        <v>62252</v>
      </c>
      <c r="CD29" s="31">
        <f t="shared" si="175"/>
        <v>61244</v>
      </c>
      <c r="CE29" s="31">
        <f t="shared" si="175"/>
        <v>61916</v>
      </c>
      <c r="CF29" s="31">
        <f t="shared" si="175"/>
        <v>62924</v>
      </c>
      <c r="CG29" s="31">
        <f t="shared" si="175"/>
        <v>63008</v>
      </c>
      <c r="CH29" s="31">
        <f t="shared" si="175"/>
        <v>63596</v>
      </c>
      <c r="CI29" s="31">
        <f t="shared" si="175"/>
        <v>64184</v>
      </c>
      <c r="CJ29" s="31">
        <f t="shared" si="175"/>
        <v>63092</v>
      </c>
      <c r="CK29" s="31">
        <f t="shared" si="175"/>
        <v>63008</v>
      </c>
      <c r="CL29" s="31">
        <f t="shared" si="175"/>
        <v>63008</v>
      </c>
      <c r="CM29" s="31">
        <f t="shared" si="175"/>
        <v>63008</v>
      </c>
      <c r="CN29" s="31">
        <f t="shared" si="175"/>
        <v>62672</v>
      </c>
      <c r="CO29" s="31">
        <f t="shared" si="175"/>
        <v>62756</v>
      </c>
      <c r="CP29" s="31">
        <f t="shared" si="175"/>
        <v>62840</v>
      </c>
    </row>
    <row r="30" spans="2:94" ht="29" x14ac:dyDescent="0.35">
      <c r="B30" s="18" t="s">
        <v>95</v>
      </c>
      <c r="C30" s="15" t="s">
        <v>122</v>
      </c>
      <c r="D30" s="6">
        <v>0</v>
      </c>
      <c r="E30" s="27">
        <f t="shared" ref="E30:P30" si="176">D30+E33</f>
        <v>0</v>
      </c>
      <c r="F30" s="27">
        <f t="shared" si="176"/>
        <v>2925</v>
      </c>
      <c r="G30" s="27">
        <f t="shared" si="176"/>
        <v>2925</v>
      </c>
      <c r="H30" s="27">
        <f t="shared" si="176"/>
        <v>2925</v>
      </c>
      <c r="I30" s="27">
        <f t="shared" si="176"/>
        <v>2925</v>
      </c>
      <c r="J30" s="27">
        <f t="shared" si="176"/>
        <v>6525</v>
      </c>
      <c r="K30" s="27">
        <f t="shared" si="176"/>
        <v>7350</v>
      </c>
      <c r="L30" s="27">
        <f t="shared" si="176"/>
        <v>7875</v>
      </c>
      <c r="M30" s="27">
        <f t="shared" si="176"/>
        <v>7575</v>
      </c>
      <c r="N30" s="27">
        <f t="shared" si="176"/>
        <v>9225</v>
      </c>
      <c r="O30" s="27">
        <f t="shared" si="176"/>
        <v>9900</v>
      </c>
      <c r="P30" s="27">
        <f t="shared" si="176"/>
        <v>9450</v>
      </c>
      <c r="Q30" s="27">
        <f t="shared" ref="Q30:CB30" si="177">P30+Q33</f>
        <v>10500</v>
      </c>
      <c r="R30" s="27">
        <f t="shared" si="177"/>
        <v>11850</v>
      </c>
      <c r="S30" s="27">
        <f t="shared" si="177"/>
        <v>12675</v>
      </c>
      <c r="T30" s="27">
        <f t="shared" si="177"/>
        <v>15225</v>
      </c>
      <c r="U30" s="27">
        <f t="shared" si="177"/>
        <v>15225</v>
      </c>
      <c r="V30" s="27">
        <f t="shared" si="177"/>
        <v>15225</v>
      </c>
      <c r="W30" s="27">
        <f t="shared" si="177"/>
        <v>17625</v>
      </c>
      <c r="X30" s="27">
        <f t="shared" si="177"/>
        <v>20100</v>
      </c>
      <c r="Y30" s="27">
        <f t="shared" si="177"/>
        <v>20100</v>
      </c>
      <c r="Z30" s="27">
        <f t="shared" si="177"/>
        <v>20100</v>
      </c>
      <c r="AA30" s="23">
        <f t="shared" si="177"/>
        <v>20100</v>
      </c>
      <c r="AB30" s="23">
        <f t="shared" si="177"/>
        <v>22340</v>
      </c>
      <c r="AC30" s="23">
        <f t="shared" si="177"/>
        <v>24580</v>
      </c>
      <c r="AD30" s="23">
        <f t="shared" si="177"/>
        <v>23940</v>
      </c>
      <c r="AE30" s="23">
        <f t="shared" si="177"/>
        <v>23940</v>
      </c>
      <c r="AF30" s="23">
        <f t="shared" si="177"/>
        <v>23780</v>
      </c>
      <c r="AG30" s="23">
        <f t="shared" si="177"/>
        <v>25540</v>
      </c>
      <c r="AH30" s="23">
        <f t="shared" si="177"/>
        <v>26740</v>
      </c>
      <c r="AI30" s="23">
        <f t="shared" si="177"/>
        <v>27700</v>
      </c>
      <c r="AJ30" s="23">
        <f t="shared" si="177"/>
        <v>27460</v>
      </c>
      <c r="AK30" s="23">
        <f t="shared" si="177"/>
        <v>30100</v>
      </c>
      <c r="AL30" s="23">
        <f t="shared" si="177"/>
        <v>30100</v>
      </c>
      <c r="AM30" s="23">
        <f t="shared" si="177"/>
        <v>32340</v>
      </c>
      <c r="AN30" s="23">
        <f t="shared" si="177"/>
        <v>38820</v>
      </c>
      <c r="AO30" s="23">
        <f t="shared" si="177"/>
        <v>41540</v>
      </c>
      <c r="AP30" s="23">
        <f t="shared" si="177"/>
        <v>42900</v>
      </c>
      <c r="AQ30" s="23">
        <f t="shared" si="177"/>
        <v>46180</v>
      </c>
      <c r="AR30" s="23">
        <f t="shared" si="177"/>
        <v>48820</v>
      </c>
      <c r="AS30" s="23">
        <f t="shared" si="177"/>
        <v>52900</v>
      </c>
      <c r="AT30" s="23">
        <f t="shared" si="177"/>
        <v>52180</v>
      </c>
      <c r="AU30" s="23">
        <f t="shared" si="177"/>
        <v>51460</v>
      </c>
      <c r="AV30" s="23">
        <f t="shared" si="177"/>
        <v>52340</v>
      </c>
      <c r="AW30" s="31">
        <f t="shared" si="177"/>
        <v>53432</v>
      </c>
      <c r="AX30" s="31">
        <f t="shared" si="177"/>
        <v>53432</v>
      </c>
      <c r="AY30" s="31">
        <f t="shared" si="177"/>
        <v>52508</v>
      </c>
      <c r="AZ30" s="31">
        <f t="shared" si="177"/>
        <v>52172</v>
      </c>
      <c r="BA30" s="31">
        <f t="shared" si="177"/>
        <v>51584</v>
      </c>
      <c r="BB30" s="31">
        <f t="shared" si="177"/>
        <v>52340</v>
      </c>
      <c r="BC30" s="31">
        <f t="shared" si="177"/>
        <v>54272</v>
      </c>
      <c r="BD30" s="31">
        <f t="shared" si="177"/>
        <v>54272</v>
      </c>
      <c r="BE30" s="31">
        <f t="shared" si="177"/>
        <v>54272</v>
      </c>
      <c r="BF30" s="31">
        <f t="shared" si="177"/>
        <v>54272</v>
      </c>
      <c r="BG30" s="31">
        <f t="shared" si="177"/>
        <v>53516</v>
      </c>
      <c r="BH30" s="31">
        <f t="shared" si="177"/>
        <v>54944</v>
      </c>
      <c r="BI30" s="31">
        <f t="shared" si="177"/>
        <v>55868</v>
      </c>
      <c r="BJ30" s="31">
        <f t="shared" si="177"/>
        <v>55868</v>
      </c>
      <c r="BK30" s="31">
        <f t="shared" si="177"/>
        <v>56708</v>
      </c>
      <c r="BL30" s="31">
        <f t="shared" si="177"/>
        <v>57464</v>
      </c>
      <c r="BM30" s="31">
        <f t="shared" si="177"/>
        <v>57464</v>
      </c>
      <c r="BN30" s="31">
        <f t="shared" si="177"/>
        <v>56708</v>
      </c>
      <c r="BO30" s="31">
        <f t="shared" si="177"/>
        <v>55784</v>
      </c>
      <c r="BP30" s="31">
        <f t="shared" si="177"/>
        <v>56792</v>
      </c>
      <c r="BQ30" s="31">
        <f t="shared" si="177"/>
        <v>57716</v>
      </c>
      <c r="BR30" s="31">
        <f t="shared" si="177"/>
        <v>58724</v>
      </c>
      <c r="BS30" s="31">
        <f t="shared" si="177"/>
        <v>58892</v>
      </c>
      <c r="BT30" s="31">
        <f t="shared" si="177"/>
        <v>59564</v>
      </c>
      <c r="BU30" s="31">
        <f t="shared" si="177"/>
        <v>59564</v>
      </c>
      <c r="BV30" s="31">
        <f t="shared" si="177"/>
        <v>59564</v>
      </c>
      <c r="BW30" s="31">
        <f t="shared" si="177"/>
        <v>59648</v>
      </c>
      <c r="BX30" s="31">
        <f t="shared" si="177"/>
        <v>60656</v>
      </c>
      <c r="BY30" s="31">
        <f t="shared" si="177"/>
        <v>62252</v>
      </c>
      <c r="BZ30" s="31">
        <f t="shared" si="177"/>
        <v>63176</v>
      </c>
      <c r="CA30" s="31">
        <f t="shared" si="177"/>
        <v>62504</v>
      </c>
      <c r="CB30" s="31">
        <f t="shared" si="177"/>
        <v>62252</v>
      </c>
      <c r="CC30" s="31">
        <f t="shared" ref="CC30:CP30" si="178">CB30+CC33</f>
        <v>61244</v>
      </c>
      <c r="CD30" s="31">
        <f t="shared" si="178"/>
        <v>61916</v>
      </c>
      <c r="CE30" s="31">
        <f t="shared" si="178"/>
        <v>62924</v>
      </c>
      <c r="CF30" s="31">
        <f t="shared" si="178"/>
        <v>63008</v>
      </c>
      <c r="CG30" s="31">
        <f t="shared" si="178"/>
        <v>63596</v>
      </c>
      <c r="CH30" s="31">
        <f t="shared" si="178"/>
        <v>64184</v>
      </c>
      <c r="CI30" s="31">
        <f t="shared" si="178"/>
        <v>63092</v>
      </c>
      <c r="CJ30" s="31">
        <f t="shared" si="178"/>
        <v>63008</v>
      </c>
      <c r="CK30" s="31">
        <f t="shared" si="178"/>
        <v>63008</v>
      </c>
      <c r="CL30" s="31">
        <f t="shared" si="178"/>
        <v>63008</v>
      </c>
      <c r="CM30" s="31">
        <f t="shared" si="178"/>
        <v>62672</v>
      </c>
      <c r="CN30" s="31">
        <f t="shared" si="178"/>
        <v>62756</v>
      </c>
      <c r="CO30" s="31">
        <f t="shared" si="178"/>
        <v>62840</v>
      </c>
      <c r="CP30" s="31">
        <f t="shared" si="178"/>
        <v>62672</v>
      </c>
    </row>
    <row r="31" spans="2:94" ht="29" x14ac:dyDescent="0.35">
      <c r="B31" s="22" t="s">
        <v>145</v>
      </c>
      <c r="C31" s="6" t="s">
        <v>144</v>
      </c>
      <c r="D31" s="6">
        <f t="shared" ref="D31:P31" si="179">D11*D6</f>
        <v>0</v>
      </c>
      <c r="E31" s="27">
        <f t="shared" si="179"/>
        <v>0</v>
      </c>
      <c r="F31" s="27">
        <f t="shared" si="179"/>
        <v>2925</v>
      </c>
      <c r="G31" s="27">
        <f t="shared" si="179"/>
        <v>0</v>
      </c>
      <c r="H31" s="27">
        <f t="shared" si="179"/>
        <v>0</v>
      </c>
      <c r="I31" s="27">
        <f t="shared" si="179"/>
        <v>0</v>
      </c>
      <c r="J31" s="27">
        <f t="shared" si="179"/>
        <v>3600</v>
      </c>
      <c r="K31" s="27">
        <f t="shared" si="179"/>
        <v>825</v>
      </c>
      <c r="L31" s="27">
        <f t="shared" si="179"/>
        <v>525</v>
      </c>
      <c r="M31" s="27">
        <f t="shared" si="179"/>
        <v>0</v>
      </c>
      <c r="N31" s="27">
        <f t="shared" si="179"/>
        <v>1650</v>
      </c>
      <c r="O31" s="27">
        <f t="shared" si="179"/>
        <v>1275</v>
      </c>
      <c r="P31" s="27">
        <f t="shared" si="179"/>
        <v>0</v>
      </c>
      <c r="Q31" s="27">
        <f t="shared" ref="Q31:CB31" si="180">Q11*Q6</f>
        <v>1725</v>
      </c>
      <c r="R31" s="27">
        <f t="shared" si="180"/>
        <v>1350</v>
      </c>
      <c r="S31" s="27">
        <f t="shared" si="180"/>
        <v>825</v>
      </c>
      <c r="T31" s="27">
        <f t="shared" si="180"/>
        <v>2550</v>
      </c>
      <c r="U31" s="27">
        <f t="shared" si="180"/>
        <v>0</v>
      </c>
      <c r="V31" s="27">
        <f t="shared" si="180"/>
        <v>0</v>
      </c>
      <c r="W31" s="27">
        <f t="shared" si="180"/>
        <v>2400</v>
      </c>
      <c r="X31" s="27">
        <f t="shared" si="180"/>
        <v>3300</v>
      </c>
      <c r="Y31" s="27">
        <f t="shared" si="180"/>
        <v>0</v>
      </c>
      <c r="Z31" s="27">
        <f t="shared" si="180"/>
        <v>0</v>
      </c>
      <c r="AA31" s="23">
        <f t="shared" si="180"/>
        <v>0</v>
      </c>
      <c r="AB31" s="23">
        <f t="shared" si="180"/>
        <v>2240</v>
      </c>
      <c r="AC31" s="23">
        <f t="shared" si="180"/>
        <v>2240</v>
      </c>
      <c r="AD31" s="23">
        <f t="shared" si="180"/>
        <v>0</v>
      </c>
      <c r="AE31" s="23">
        <f t="shared" si="180"/>
        <v>0</v>
      </c>
      <c r="AF31" s="23">
        <f t="shared" si="180"/>
        <v>720</v>
      </c>
      <c r="AG31" s="23">
        <f t="shared" si="180"/>
        <v>2320</v>
      </c>
      <c r="AH31" s="23">
        <f t="shared" si="180"/>
        <v>1200</v>
      </c>
      <c r="AI31" s="23">
        <f t="shared" si="180"/>
        <v>960</v>
      </c>
      <c r="AJ31" s="23">
        <f t="shared" si="180"/>
        <v>960</v>
      </c>
      <c r="AK31" s="23">
        <f t="shared" si="180"/>
        <v>2640</v>
      </c>
      <c r="AL31" s="23">
        <f t="shared" si="180"/>
        <v>0</v>
      </c>
      <c r="AM31" s="23">
        <f t="shared" si="180"/>
        <v>3120</v>
      </c>
      <c r="AN31" s="23">
        <f t="shared" si="180"/>
        <v>6480</v>
      </c>
      <c r="AO31" s="23">
        <f t="shared" si="180"/>
        <v>3040</v>
      </c>
      <c r="AP31" s="23">
        <f t="shared" si="180"/>
        <v>1680</v>
      </c>
      <c r="AQ31" s="23">
        <f t="shared" si="180"/>
        <v>3840</v>
      </c>
      <c r="AR31" s="23">
        <f t="shared" si="180"/>
        <v>2640</v>
      </c>
      <c r="AS31" s="23">
        <f t="shared" si="180"/>
        <v>4080</v>
      </c>
      <c r="AT31" s="23">
        <f t="shared" si="180"/>
        <v>0</v>
      </c>
      <c r="AU31" s="23">
        <f t="shared" si="180"/>
        <v>0</v>
      </c>
      <c r="AV31" s="23">
        <f t="shared" si="180"/>
        <v>880</v>
      </c>
      <c r="AW31" s="31">
        <f t="shared" si="180"/>
        <v>1092</v>
      </c>
      <c r="AX31" s="31">
        <f t="shared" si="180"/>
        <v>0</v>
      </c>
      <c r="AY31" s="31">
        <f t="shared" si="180"/>
        <v>0</v>
      </c>
      <c r="AZ31" s="31">
        <f t="shared" si="180"/>
        <v>0</v>
      </c>
      <c r="BA31" s="31">
        <f t="shared" si="180"/>
        <v>0</v>
      </c>
      <c r="BB31" s="31">
        <f t="shared" si="180"/>
        <v>756</v>
      </c>
      <c r="BC31" s="31">
        <f t="shared" si="180"/>
        <v>1932</v>
      </c>
      <c r="BD31" s="31">
        <f t="shared" si="180"/>
        <v>0</v>
      </c>
      <c r="BE31" s="31">
        <f t="shared" si="180"/>
        <v>0</v>
      </c>
      <c r="BF31" s="31">
        <f t="shared" si="180"/>
        <v>0</v>
      </c>
      <c r="BG31" s="31">
        <f t="shared" si="180"/>
        <v>0</v>
      </c>
      <c r="BH31" s="31">
        <f t="shared" si="180"/>
        <v>1428</v>
      </c>
      <c r="BI31" s="31">
        <f t="shared" si="180"/>
        <v>924</v>
      </c>
      <c r="BJ31" s="31">
        <f t="shared" si="180"/>
        <v>420</v>
      </c>
      <c r="BK31" s="31">
        <f t="shared" si="180"/>
        <v>252</v>
      </c>
      <c r="BL31" s="31">
        <f t="shared" si="180"/>
        <v>756</v>
      </c>
      <c r="BM31" s="31">
        <f t="shared" si="180"/>
        <v>0</v>
      </c>
      <c r="BN31" s="31">
        <f t="shared" si="180"/>
        <v>0</v>
      </c>
      <c r="BO31" s="31">
        <f t="shared" si="180"/>
        <v>0</v>
      </c>
      <c r="BP31" s="31">
        <f t="shared" si="180"/>
        <v>1176</v>
      </c>
      <c r="BQ31" s="31">
        <f t="shared" si="180"/>
        <v>1092</v>
      </c>
      <c r="BR31" s="31">
        <f t="shared" si="180"/>
        <v>1176</v>
      </c>
      <c r="BS31" s="31">
        <f t="shared" si="180"/>
        <v>168</v>
      </c>
      <c r="BT31" s="31">
        <f t="shared" si="180"/>
        <v>672</v>
      </c>
      <c r="BU31" s="31">
        <f t="shared" si="180"/>
        <v>0</v>
      </c>
      <c r="BV31" s="31">
        <f t="shared" si="180"/>
        <v>0</v>
      </c>
      <c r="BW31" s="31">
        <f t="shared" si="180"/>
        <v>84</v>
      </c>
      <c r="BX31" s="31">
        <f t="shared" si="180"/>
        <v>1512</v>
      </c>
      <c r="BY31" s="31">
        <f t="shared" si="180"/>
        <v>1596</v>
      </c>
      <c r="BZ31" s="31">
        <f t="shared" si="180"/>
        <v>924</v>
      </c>
      <c r="CA31" s="31">
        <f t="shared" si="180"/>
        <v>0</v>
      </c>
      <c r="CB31" s="31">
        <f t="shared" si="180"/>
        <v>252</v>
      </c>
      <c r="CC31" s="31">
        <f t="shared" ref="CC31:CP31" si="181">CC11*CC6</f>
        <v>0</v>
      </c>
      <c r="CD31" s="31">
        <f t="shared" si="181"/>
        <v>672</v>
      </c>
      <c r="CE31" s="31">
        <f t="shared" si="181"/>
        <v>1008</v>
      </c>
      <c r="CF31" s="31">
        <f t="shared" si="181"/>
        <v>1008</v>
      </c>
      <c r="CG31" s="31">
        <f t="shared" si="181"/>
        <v>588</v>
      </c>
      <c r="CH31" s="31">
        <f t="shared" si="181"/>
        <v>588</v>
      </c>
      <c r="CI31" s="31">
        <f t="shared" si="181"/>
        <v>0</v>
      </c>
      <c r="CJ31" s="31">
        <f t="shared" si="181"/>
        <v>504</v>
      </c>
      <c r="CK31" s="31">
        <f t="shared" si="181"/>
        <v>0</v>
      </c>
      <c r="CL31" s="31">
        <f t="shared" si="181"/>
        <v>336</v>
      </c>
      <c r="CM31" s="31">
        <f t="shared" si="181"/>
        <v>0</v>
      </c>
      <c r="CN31" s="31">
        <f t="shared" si="181"/>
        <v>672</v>
      </c>
      <c r="CO31" s="31">
        <f t="shared" si="181"/>
        <v>756</v>
      </c>
      <c r="CP31" s="31">
        <f t="shared" si="181"/>
        <v>0</v>
      </c>
    </row>
    <row r="32" spans="2:94" ht="58" x14ac:dyDescent="0.35">
      <c r="B32" s="18" t="s">
        <v>146</v>
      </c>
      <c r="C32" s="15" t="s">
        <v>147</v>
      </c>
      <c r="D32" s="6">
        <f>D12*D6</f>
        <v>0</v>
      </c>
      <c r="E32" s="27">
        <f>E12*D6</f>
        <v>0</v>
      </c>
      <c r="F32" s="27">
        <f>F12*E6</f>
        <v>0</v>
      </c>
      <c r="G32" s="27">
        <f t="shared" ref="G32:P32" si="182">G12*F6</f>
        <v>0</v>
      </c>
      <c r="H32" s="27">
        <f t="shared" si="182"/>
        <v>0</v>
      </c>
      <c r="I32" s="27">
        <f t="shared" si="182"/>
        <v>0</v>
      </c>
      <c r="J32" s="27">
        <f t="shared" si="182"/>
        <v>0</v>
      </c>
      <c r="K32" s="27">
        <f t="shared" si="182"/>
        <v>0</v>
      </c>
      <c r="L32" s="27">
        <f t="shared" si="182"/>
        <v>0</v>
      </c>
      <c r="M32" s="27">
        <f t="shared" si="182"/>
        <v>-300</v>
      </c>
      <c r="N32" s="27">
        <f t="shared" si="182"/>
        <v>0</v>
      </c>
      <c r="O32" s="27">
        <f t="shared" si="182"/>
        <v>-600</v>
      </c>
      <c r="P32" s="27">
        <f t="shared" si="182"/>
        <v>-450</v>
      </c>
      <c r="Q32" s="27">
        <f t="shared" ref="Q32" si="183">Q12*P6</f>
        <v>-675</v>
      </c>
      <c r="R32" s="27">
        <f t="shared" ref="R32" si="184">R12*Q6</f>
        <v>0</v>
      </c>
      <c r="S32" s="27">
        <f t="shared" ref="S32" si="185">S12*R6</f>
        <v>0</v>
      </c>
      <c r="T32" s="27">
        <f t="shared" ref="T32" si="186">T12*S6</f>
        <v>0</v>
      </c>
      <c r="U32" s="27">
        <f t="shared" ref="U32" si="187">U12*T6</f>
        <v>0</v>
      </c>
      <c r="V32" s="27">
        <f t="shared" ref="V32" si="188">V12*U6</f>
        <v>0</v>
      </c>
      <c r="W32" s="27">
        <f t="shared" ref="W32" si="189">W12*V6</f>
        <v>0</v>
      </c>
      <c r="X32" s="27">
        <f t="shared" ref="X32" si="190">X12*W6</f>
        <v>-825</v>
      </c>
      <c r="Y32" s="27">
        <f t="shared" ref="Y32" si="191">Y12*X6</f>
        <v>0</v>
      </c>
      <c r="Z32" s="27">
        <f t="shared" ref="Z32" si="192">Z12*Y6</f>
        <v>0</v>
      </c>
      <c r="AA32" s="23">
        <f t="shared" ref="AA32" si="193">AA12*Z6</f>
        <v>0</v>
      </c>
      <c r="AB32" s="23">
        <f t="shared" ref="AB32" si="194">AB12*AA6</f>
        <v>0</v>
      </c>
      <c r="AC32" s="23">
        <f t="shared" ref="AC32" si="195">AC12*AB6</f>
        <v>0</v>
      </c>
      <c r="AD32" s="23">
        <f t="shared" ref="AD32" si="196">AD12*AC6</f>
        <v>-640</v>
      </c>
      <c r="AE32" s="23">
        <f t="shared" ref="AE32" si="197">AE12*AD6</f>
        <v>0</v>
      </c>
      <c r="AF32" s="23">
        <f t="shared" ref="AF32" si="198">AF12*AE6</f>
        <v>-880</v>
      </c>
      <c r="AG32" s="23">
        <f t="shared" ref="AG32" si="199">AG12*AF6</f>
        <v>-560</v>
      </c>
      <c r="AH32" s="23">
        <f t="shared" ref="AH32" si="200">AH12*AG6</f>
        <v>0</v>
      </c>
      <c r="AI32" s="23">
        <f t="shared" ref="AI32" si="201">AI12*AH6</f>
        <v>0</v>
      </c>
      <c r="AJ32" s="23">
        <f t="shared" ref="AJ32" si="202">AJ12*AI6</f>
        <v>-1200</v>
      </c>
      <c r="AK32" s="23">
        <f t="shared" ref="AK32" si="203">AK12*AJ6</f>
        <v>0</v>
      </c>
      <c r="AL32" s="23">
        <f t="shared" ref="AL32" si="204">AL12*AK6</f>
        <v>0</v>
      </c>
      <c r="AM32" s="23">
        <f t="shared" ref="AM32" si="205">AM12*AL6</f>
        <v>-880</v>
      </c>
      <c r="AN32" s="23">
        <f t="shared" ref="AN32" si="206">AN12*AM6</f>
        <v>0</v>
      </c>
      <c r="AO32" s="23">
        <f t="shared" ref="AO32" si="207">AO12*AN6</f>
        <v>-320</v>
      </c>
      <c r="AP32" s="23">
        <f t="shared" ref="AP32" si="208">AP12*AO6</f>
        <v>-320</v>
      </c>
      <c r="AQ32" s="23">
        <f t="shared" ref="AQ32" si="209">AQ12*AP6</f>
        <v>-560</v>
      </c>
      <c r="AR32" s="23">
        <f t="shared" ref="AR32" si="210">AR12*AQ6</f>
        <v>0</v>
      </c>
      <c r="AS32" s="23">
        <f t="shared" ref="AS32" si="211">AS12*AR6</f>
        <v>0</v>
      </c>
      <c r="AT32" s="23">
        <f t="shared" ref="AT32" si="212">AT12*AS6</f>
        <v>-720</v>
      </c>
      <c r="AU32" s="23">
        <f t="shared" ref="AU32" si="213">AU12*AT6</f>
        <v>-720</v>
      </c>
      <c r="AV32" s="23">
        <f t="shared" ref="AV32" si="214">AV12*AU6</f>
        <v>0</v>
      </c>
      <c r="AW32" s="31">
        <f t="shared" ref="AW32" si="215">AW12*AV6</f>
        <v>0</v>
      </c>
      <c r="AX32" s="31">
        <f t="shared" ref="AX32" si="216">AX12*AW6</f>
        <v>0</v>
      </c>
      <c r="AY32" s="31">
        <f t="shared" ref="AY32" si="217">AY12*AX6</f>
        <v>-924</v>
      </c>
      <c r="AZ32" s="31">
        <f t="shared" ref="AZ32" si="218">AZ12*AY6</f>
        <v>-336</v>
      </c>
      <c r="BA32" s="31">
        <f t="shared" ref="BA32" si="219">BA12*AZ6</f>
        <v>-588</v>
      </c>
      <c r="BB32" s="31">
        <f t="shared" ref="BB32" si="220">BB12*BA6</f>
        <v>0</v>
      </c>
      <c r="BC32" s="31">
        <f t="shared" ref="BC32" si="221">BC12*BB6</f>
        <v>0</v>
      </c>
      <c r="BD32" s="31">
        <f t="shared" ref="BD32" si="222">BD12*BC6</f>
        <v>0</v>
      </c>
      <c r="BE32" s="31">
        <f t="shared" ref="BE32" si="223">BE12*BD6</f>
        <v>0</v>
      </c>
      <c r="BF32" s="31">
        <f t="shared" ref="BF32" si="224">BF12*BE6</f>
        <v>0</v>
      </c>
      <c r="BG32" s="31">
        <f t="shared" ref="BG32" si="225">BG12*BF6</f>
        <v>-756</v>
      </c>
      <c r="BH32" s="31">
        <f t="shared" ref="BH32" si="226">BH12*BG6</f>
        <v>0</v>
      </c>
      <c r="BI32" s="31">
        <f t="shared" ref="BI32" si="227">BI12*BH6</f>
        <v>0</v>
      </c>
      <c r="BJ32" s="31">
        <f t="shared" ref="BJ32" si="228">BJ12*BI6</f>
        <v>-420</v>
      </c>
      <c r="BK32" s="31">
        <f t="shared" ref="BK32" si="229">BK12*BJ6</f>
        <v>588</v>
      </c>
      <c r="BL32" s="31">
        <f t="shared" ref="BL32" si="230">BL12*BK6</f>
        <v>0</v>
      </c>
      <c r="BM32" s="31">
        <f t="shared" ref="BM32" si="231">BM12*BL6</f>
        <v>0</v>
      </c>
      <c r="BN32" s="31">
        <f t="shared" ref="BN32" si="232">BN12*BM6</f>
        <v>-756</v>
      </c>
      <c r="BO32" s="31">
        <f t="shared" ref="BO32" si="233">BO12*BN6</f>
        <v>-924</v>
      </c>
      <c r="BP32" s="31">
        <f t="shared" ref="BP32" si="234">BP12*BO6</f>
        <v>-168</v>
      </c>
      <c r="BQ32" s="31">
        <f t="shared" ref="BQ32" si="235">BQ12*BP6</f>
        <v>-168</v>
      </c>
      <c r="BR32" s="31">
        <f t="shared" ref="BR32" si="236">BR12*BQ6</f>
        <v>-168</v>
      </c>
      <c r="BS32" s="31">
        <f t="shared" ref="BS32" si="237">BS12*BR6</f>
        <v>0</v>
      </c>
      <c r="BT32" s="31">
        <f t="shared" ref="BT32" si="238">BT12*BS6</f>
        <v>0</v>
      </c>
      <c r="BU32" s="31">
        <f t="shared" ref="BU32" si="239">BU12*BT6</f>
        <v>0</v>
      </c>
      <c r="BV32" s="31">
        <f t="shared" ref="BV32" si="240">BV12*BU6</f>
        <v>0</v>
      </c>
      <c r="BW32" s="31">
        <f t="shared" ref="BW32" si="241">BW12*BV6</f>
        <v>0</v>
      </c>
      <c r="BX32" s="31">
        <f t="shared" ref="BX32" si="242">BX12*BW6</f>
        <v>-504</v>
      </c>
      <c r="BY32" s="31">
        <f t="shared" ref="BY32" si="243">BY12*BX6</f>
        <v>0</v>
      </c>
      <c r="BZ32" s="31">
        <f t="shared" ref="BZ32" si="244">BZ12*BY6</f>
        <v>0</v>
      </c>
      <c r="CA32" s="31">
        <f t="shared" ref="CA32" si="245">CA12*BZ6</f>
        <v>-672</v>
      </c>
      <c r="CB32" s="31">
        <f t="shared" ref="CB32" si="246">CB12*CA6</f>
        <v>-504</v>
      </c>
      <c r="CC32" s="31">
        <f t="shared" ref="CC32" si="247">CC12*CB6</f>
        <v>-1008</v>
      </c>
      <c r="CD32" s="31">
        <f t="shared" ref="CD32" si="248">CD12*CC6</f>
        <v>0</v>
      </c>
      <c r="CE32" s="31">
        <f t="shared" ref="CE32" si="249">CE12*CD6</f>
        <v>0</v>
      </c>
      <c r="CF32" s="31">
        <f t="shared" ref="CF32" si="250">CF12*CE6</f>
        <v>-924</v>
      </c>
      <c r="CG32" s="31">
        <f t="shared" ref="CG32" si="251">CG12*CF6</f>
        <v>0</v>
      </c>
      <c r="CH32" s="31">
        <f t="shared" ref="CH32" si="252">CH12*CG6</f>
        <v>0</v>
      </c>
      <c r="CI32" s="31">
        <f t="shared" ref="CI32" si="253">CI12*CH6</f>
        <v>-1092</v>
      </c>
      <c r="CJ32" s="31">
        <f t="shared" ref="CJ32" si="254">CJ12*CI6</f>
        <v>-588</v>
      </c>
      <c r="CK32" s="31">
        <f t="shared" ref="CK32" si="255">CK12*CJ6</f>
        <v>0</v>
      </c>
      <c r="CL32" s="31">
        <f t="shared" ref="CL32" si="256">CL12*CK6</f>
        <v>-336</v>
      </c>
      <c r="CM32" s="31">
        <f t="shared" ref="CM32" si="257">CM12*CL6</f>
        <v>-336</v>
      </c>
      <c r="CN32" s="31">
        <f t="shared" ref="CN32" si="258">CN12*CM6</f>
        <v>-588</v>
      </c>
      <c r="CO32" s="31">
        <f t="shared" ref="CO32" si="259">CO12*CN6</f>
        <v>-672</v>
      </c>
      <c r="CP32" s="31">
        <f t="shared" ref="CP32" si="260">CP12*CO6</f>
        <v>-168</v>
      </c>
    </row>
    <row r="33" spans="2:94" x14ac:dyDescent="0.35">
      <c r="B33" s="6" t="s">
        <v>97</v>
      </c>
      <c r="C33" s="21" t="s">
        <v>130</v>
      </c>
      <c r="D33" s="6">
        <v>0</v>
      </c>
      <c r="E33" s="27">
        <f t="shared" ref="E33:P33" si="261">E31+E32</f>
        <v>0</v>
      </c>
      <c r="F33" s="27">
        <f t="shared" si="261"/>
        <v>2925</v>
      </c>
      <c r="G33" s="27">
        <f t="shared" si="261"/>
        <v>0</v>
      </c>
      <c r="H33" s="27">
        <f t="shared" si="261"/>
        <v>0</v>
      </c>
      <c r="I33" s="27">
        <f t="shared" si="261"/>
        <v>0</v>
      </c>
      <c r="J33" s="27">
        <f t="shared" si="261"/>
        <v>3600</v>
      </c>
      <c r="K33" s="27">
        <f t="shared" si="261"/>
        <v>825</v>
      </c>
      <c r="L33" s="27">
        <f t="shared" si="261"/>
        <v>525</v>
      </c>
      <c r="M33" s="27">
        <f t="shared" si="261"/>
        <v>-300</v>
      </c>
      <c r="N33" s="27">
        <f t="shared" si="261"/>
        <v>1650</v>
      </c>
      <c r="O33" s="27">
        <f t="shared" si="261"/>
        <v>675</v>
      </c>
      <c r="P33" s="27">
        <f t="shared" si="261"/>
        <v>-450</v>
      </c>
      <c r="Q33" s="27">
        <f t="shared" ref="Q33" si="262">Q31+Q32</f>
        <v>1050</v>
      </c>
      <c r="R33" s="27">
        <f t="shared" ref="R33" si="263">R31+R32</f>
        <v>1350</v>
      </c>
      <c r="S33" s="27">
        <f t="shared" ref="S33" si="264">S31+S32</f>
        <v>825</v>
      </c>
      <c r="T33" s="27">
        <f t="shared" ref="T33" si="265">T31+T32</f>
        <v>2550</v>
      </c>
      <c r="U33" s="27">
        <f t="shared" ref="U33" si="266">U31+U32</f>
        <v>0</v>
      </c>
      <c r="V33" s="27">
        <f t="shared" ref="V33" si="267">V31+V32</f>
        <v>0</v>
      </c>
      <c r="W33" s="27">
        <f t="shared" ref="W33" si="268">W31+W32</f>
        <v>2400</v>
      </c>
      <c r="X33" s="27">
        <f t="shared" ref="X33" si="269">X31+X32</f>
        <v>2475</v>
      </c>
      <c r="Y33" s="27">
        <f t="shared" ref="Y33" si="270">Y31+Y32</f>
        <v>0</v>
      </c>
      <c r="Z33" s="27">
        <f t="shared" ref="Z33" si="271">Z31+Z32</f>
        <v>0</v>
      </c>
      <c r="AA33" s="23">
        <f t="shared" ref="AA33" si="272">AA31+AA32</f>
        <v>0</v>
      </c>
      <c r="AB33" s="23">
        <f t="shared" ref="AB33" si="273">AB31+AB32</f>
        <v>2240</v>
      </c>
      <c r="AC33" s="23">
        <f t="shared" ref="AC33" si="274">AC31+AC32</f>
        <v>2240</v>
      </c>
      <c r="AD33" s="23">
        <f t="shared" ref="AD33" si="275">AD31+AD32</f>
        <v>-640</v>
      </c>
      <c r="AE33" s="23">
        <f t="shared" ref="AE33" si="276">AE31+AE32</f>
        <v>0</v>
      </c>
      <c r="AF33" s="23">
        <f t="shared" ref="AF33" si="277">AF31+AF32</f>
        <v>-160</v>
      </c>
      <c r="AG33" s="23">
        <f t="shared" ref="AG33" si="278">AG31+AG32</f>
        <v>1760</v>
      </c>
      <c r="AH33" s="23">
        <f t="shared" ref="AH33" si="279">AH31+AH32</f>
        <v>1200</v>
      </c>
      <c r="AI33" s="23">
        <f t="shared" ref="AI33" si="280">AI31+AI32</f>
        <v>960</v>
      </c>
      <c r="AJ33" s="23">
        <f t="shared" ref="AJ33" si="281">AJ31+AJ32</f>
        <v>-240</v>
      </c>
      <c r="AK33" s="23">
        <f t="shared" ref="AK33" si="282">AK31+AK32</f>
        <v>2640</v>
      </c>
      <c r="AL33" s="23">
        <f t="shared" ref="AL33" si="283">AL31+AL32</f>
        <v>0</v>
      </c>
      <c r="AM33" s="23">
        <f t="shared" ref="AM33" si="284">AM31+AM32</f>
        <v>2240</v>
      </c>
      <c r="AN33" s="23">
        <f t="shared" ref="AN33" si="285">AN31+AN32</f>
        <v>6480</v>
      </c>
      <c r="AO33" s="23">
        <f t="shared" ref="AO33" si="286">AO31+AO32</f>
        <v>2720</v>
      </c>
      <c r="AP33" s="23">
        <f t="shared" ref="AP33" si="287">AP31+AP32</f>
        <v>1360</v>
      </c>
      <c r="AQ33" s="23">
        <f t="shared" ref="AQ33" si="288">AQ31+AQ32</f>
        <v>3280</v>
      </c>
      <c r="AR33" s="23">
        <f t="shared" ref="AR33" si="289">AR31+AR32</f>
        <v>2640</v>
      </c>
      <c r="AS33" s="23">
        <f t="shared" ref="AS33" si="290">AS31+AS32</f>
        <v>4080</v>
      </c>
      <c r="AT33" s="23">
        <f t="shared" ref="AT33" si="291">AT31+AT32</f>
        <v>-720</v>
      </c>
      <c r="AU33" s="23">
        <f t="shared" ref="AU33" si="292">AU31+AU32</f>
        <v>-720</v>
      </c>
      <c r="AV33" s="23">
        <f t="shared" ref="AV33" si="293">AV31+AV32</f>
        <v>880</v>
      </c>
      <c r="AW33" s="31">
        <f t="shared" ref="AW33" si="294">AW31+AW32</f>
        <v>1092</v>
      </c>
      <c r="AX33" s="31">
        <f t="shared" ref="AX33" si="295">AX31+AX32</f>
        <v>0</v>
      </c>
      <c r="AY33" s="31">
        <f t="shared" ref="AY33" si="296">AY31+AY32</f>
        <v>-924</v>
      </c>
      <c r="AZ33" s="31">
        <f t="shared" ref="AZ33" si="297">AZ31+AZ32</f>
        <v>-336</v>
      </c>
      <c r="BA33" s="31">
        <f t="shared" ref="BA33" si="298">BA31+BA32</f>
        <v>-588</v>
      </c>
      <c r="BB33" s="31">
        <f t="shared" ref="BB33" si="299">BB31+BB32</f>
        <v>756</v>
      </c>
      <c r="BC33" s="31">
        <f t="shared" ref="BC33" si="300">BC31+BC32</f>
        <v>1932</v>
      </c>
      <c r="BD33" s="31">
        <f t="shared" ref="BD33" si="301">BD31+BD32</f>
        <v>0</v>
      </c>
      <c r="BE33" s="31">
        <f t="shared" ref="BE33" si="302">BE31+BE32</f>
        <v>0</v>
      </c>
      <c r="BF33" s="31">
        <f t="shared" ref="BF33" si="303">BF31+BF32</f>
        <v>0</v>
      </c>
      <c r="BG33" s="31">
        <f t="shared" ref="BG33" si="304">BG31+BG32</f>
        <v>-756</v>
      </c>
      <c r="BH33" s="31">
        <f t="shared" ref="BH33" si="305">BH31+BH32</f>
        <v>1428</v>
      </c>
      <c r="BI33" s="31">
        <f t="shared" ref="BI33" si="306">BI31+BI32</f>
        <v>924</v>
      </c>
      <c r="BJ33" s="31">
        <f t="shared" ref="BJ33" si="307">BJ31+BJ32</f>
        <v>0</v>
      </c>
      <c r="BK33" s="31">
        <f t="shared" ref="BK33" si="308">BK31+BK32</f>
        <v>840</v>
      </c>
      <c r="BL33" s="31">
        <f t="shared" ref="BL33" si="309">BL31+BL32</f>
        <v>756</v>
      </c>
      <c r="BM33" s="31">
        <f t="shared" ref="BM33" si="310">BM31+BM32</f>
        <v>0</v>
      </c>
      <c r="BN33" s="31">
        <f t="shared" ref="BN33" si="311">BN31+BN32</f>
        <v>-756</v>
      </c>
      <c r="BO33" s="31">
        <f t="shared" ref="BO33" si="312">BO31+BO32</f>
        <v>-924</v>
      </c>
      <c r="BP33" s="31">
        <f t="shared" ref="BP33" si="313">BP31+BP32</f>
        <v>1008</v>
      </c>
      <c r="BQ33" s="31">
        <f t="shared" ref="BQ33" si="314">BQ31+BQ32</f>
        <v>924</v>
      </c>
      <c r="BR33" s="31">
        <f t="shared" ref="BR33" si="315">BR31+BR32</f>
        <v>1008</v>
      </c>
      <c r="BS33" s="31">
        <f t="shared" ref="BS33" si="316">BS31+BS32</f>
        <v>168</v>
      </c>
      <c r="BT33" s="31">
        <f t="shared" ref="BT33" si="317">BT31+BT32</f>
        <v>672</v>
      </c>
      <c r="BU33" s="31">
        <f t="shared" ref="BU33" si="318">BU31+BU32</f>
        <v>0</v>
      </c>
      <c r="BV33" s="31">
        <f t="shared" ref="BV33" si="319">BV31+BV32</f>
        <v>0</v>
      </c>
      <c r="BW33" s="31">
        <f t="shared" ref="BW33" si="320">BW31+BW32</f>
        <v>84</v>
      </c>
      <c r="BX33" s="31">
        <f t="shared" ref="BX33" si="321">BX31+BX32</f>
        <v>1008</v>
      </c>
      <c r="BY33" s="31">
        <f t="shared" ref="BY33" si="322">BY31+BY32</f>
        <v>1596</v>
      </c>
      <c r="BZ33" s="31">
        <f t="shared" ref="BZ33" si="323">BZ31+BZ32</f>
        <v>924</v>
      </c>
      <c r="CA33" s="31">
        <f t="shared" ref="CA33" si="324">CA31+CA32</f>
        <v>-672</v>
      </c>
      <c r="CB33" s="31">
        <f t="shared" ref="CB33" si="325">CB31+CB32</f>
        <v>-252</v>
      </c>
      <c r="CC33" s="31">
        <f t="shared" ref="CC33" si="326">CC31+CC32</f>
        <v>-1008</v>
      </c>
      <c r="CD33" s="31">
        <f t="shared" ref="CD33" si="327">CD31+CD32</f>
        <v>672</v>
      </c>
      <c r="CE33" s="31">
        <f t="shared" ref="CE33" si="328">CE31+CE32</f>
        <v>1008</v>
      </c>
      <c r="CF33" s="31">
        <f t="shared" ref="CF33" si="329">CF31+CF32</f>
        <v>84</v>
      </c>
      <c r="CG33" s="31">
        <f t="shared" ref="CG33" si="330">CG31+CG32</f>
        <v>588</v>
      </c>
      <c r="CH33" s="31">
        <f t="shared" ref="CH33" si="331">CH31+CH32</f>
        <v>588</v>
      </c>
      <c r="CI33" s="31">
        <f t="shared" ref="CI33" si="332">CI31+CI32</f>
        <v>-1092</v>
      </c>
      <c r="CJ33" s="31">
        <f t="shared" ref="CJ33" si="333">CJ31+CJ32</f>
        <v>-84</v>
      </c>
      <c r="CK33" s="31">
        <f t="shared" ref="CK33" si="334">CK31+CK32</f>
        <v>0</v>
      </c>
      <c r="CL33" s="31">
        <f t="shared" ref="CL33" si="335">CL31+CL32</f>
        <v>0</v>
      </c>
      <c r="CM33" s="31">
        <f t="shared" ref="CM33" si="336">CM31+CM32</f>
        <v>-336</v>
      </c>
      <c r="CN33" s="31">
        <f t="shared" ref="CN33" si="337">CN31+CN32</f>
        <v>84</v>
      </c>
      <c r="CO33" s="31">
        <f t="shared" ref="CO33" si="338">CO31+CO32</f>
        <v>84</v>
      </c>
      <c r="CP33" s="31">
        <f t="shared" ref="CP33" si="339">CP31+CP32</f>
        <v>-168</v>
      </c>
    </row>
    <row r="34" spans="2:94" x14ac:dyDescent="0.35">
      <c r="B34" s="6" t="s">
        <v>96</v>
      </c>
      <c r="C34" s="15" t="s">
        <v>116</v>
      </c>
      <c r="D34" s="6">
        <f t="shared" ref="D34:P34" si="340">D30*12</f>
        <v>0</v>
      </c>
      <c r="E34" s="27">
        <f t="shared" si="340"/>
        <v>0</v>
      </c>
      <c r="F34" s="27">
        <f t="shared" si="340"/>
        <v>35100</v>
      </c>
      <c r="G34" s="27">
        <f t="shared" si="340"/>
        <v>35100</v>
      </c>
      <c r="H34" s="27">
        <f t="shared" si="340"/>
        <v>35100</v>
      </c>
      <c r="I34" s="27">
        <f t="shared" si="340"/>
        <v>35100</v>
      </c>
      <c r="J34" s="27">
        <f t="shared" si="340"/>
        <v>78300</v>
      </c>
      <c r="K34" s="27">
        <f t="shared" si="340"/>
        <v>88200</v>
      </c>
      <c r="L34" s="27">
        <f t="shared" si="340"/>
        <v>94500</v>
      </c>
      <c r="M34" s="27">
        <f t="shared" si="340"/>
        <v>90900</v>
      </c>
      <c r="N34" s="27">
        <f t="shared" si="340"/>
        <v>110700</v>
      </c>
      <c r="O34" s="27">
        <f t="shared" si="340"/>
        <v>118800</v>
      </c>
      <c r="P34" s="27">
        <f t="shared" si="340"/>
        <v>113400</v>
      </c>
      <c r="Q34" s="27">
        <f t="shared" ref="Q34:CB34" si="341">Q30*12</f>
        <v>126000</v>
      </c>
      <c r="R34" s="27">
        <f t="shared" si="341"/>
        <v>142200</v>
      </c>
      <c r="S34" s="27">
        <f t="shared" si="341"/>
        <v>152100</v>
      </c>
      <c r="T34" s="27">
        <f t="shared" si="341"/>
        <v>182700</v>
      </c>
      <c r="U34" s="27">
        <f t="shared" si="341"/>
        <v>182700</v>
      </c>
      <c r="V34" s="27">
        <f t="shared" si="341"/>
        <v>182700</v>
      </c>
      <c r="W34" s="27">
        <f t="shared" si="341"/>
        <v>211500</v>
      </c>
      <c r="X34" s="27">
        <f t="shared" si="341"/>
        <v>241200</v>
      </c>
      <c r="Y34" s="27">
        <f t="shared" si="341"/>
        <v>241200</v>
      </c>
      <c r="Z34" s="27">
        <f t="shared" si="341"/>
        <v>241200</v>
      </c>
      <c r="AA34" s="23">
        <f t="shared" si="341"/>
        <v>241200</v>
      </c>
      <c r="AB34" s="23">
        <f t="shared" si="341"/>
        <v>268080</v>
      </c>
      <c r="AC34" s="23">
        <f t="shared" si="341"/>
        <v>294960</v>
      </c>
      <c r="AD34" s="23">
        <f t="shared" si="341"/>
        <v>287280</v>
      </c>
      <c r="AE34" s="23">
        <f t="shared" si="341"/>
        <v>287280</v>
      </c>
      <c r="AF34" s="23">
        <f t="shared" si="341"/>
        <v>285360</v>
      </c>
      <c r="AG34" s="23">
        <f t="shared" si="341"/>
        <v>306480</v>
      </c>
      <c r="AH34" s="23">
        <f t="shared" si="341"/>
        <v>320880</v>
      </c>
      <c r="AI34" s="23">
        <f t="shared" si="341"/>
        <v>332400</v>
      </c>
      <c r="AJ34" s="23">
        <f t="shared" si="341"/>
        <v>329520</v>
      </c>
      <c r="AK34" s="23">
        <f t="shared" si="341"/>
        <v>361200</v>
      </c>
      <c r="AL34" s="23">
        <f t="shared" si="341"/>
        <v>361200</v>
      </c>
      <c r="AM34" s="23">
        <f t="shared" si="341"/>
        <v>388080</v>
      </c>
      <c r="AN34" s="23">
        <f t="shared" si="341"/>
        <v>465840</v>
      </c>
      <c r="AO34" s="23">
        <f t="shared" si="341"/>
        <v>498480</v>
      </c>
      <c r="AP34" s="23">
        <f t="shared" si="341"/>
        <v>514800</v>
      </c>
      <c r="AQ34" s="23">
        <f t="shared" si="341"/>
        <v>554160</v>
      </c>
      <c r="AR34" s="23">
        <f t="shared" si="341"/>
        <v>585840</v>
      </c>
      <c r="AS34" s="23">
        <f t="shared" si="341"/>
        <v>634800</v>
      </c>
      <c r="AT34" s="23">
        <f t="shared" si="341"/>
        <v>626160</v>
      </c>
      <c r="AU34" s="23">
        <f t="shared" si="341"/>
        <v>617520</v>
      </c>
      <c r="AV34" s="23">
        <f t="shared" si="341"/>
        <v>628080</v>
      </c>
      <c r="AW34" s="31">
        <f t="shared" si="341"/>
        <v>641184</v>
      </c>
      <c r="AX34" s="31">
        <f t="shared" si="341"/>
        <v>641184</v>
      </c>
      <c r="AY34" s="31">
        <f t="shared" si="341"/>
        <v>630096</v>
      </c>
      <c r="AZ34" s="31">
        <f t="shared" si="341"/>
        <v>626064</v>
      </c>
      <c r="BA34" s="31">
        <f t="shared" si="341"/>
        <v>619008</v>
      </c>
      <c r="BB34" s="31">
        <f t="shared" si="341"/>
        <v>628080</v>
      </c>
      <c r="BC34" s="31">
        <f t="shared" si="341"/>
        <v>651264</v>
      </c>
      <c r="BD34" s="31">
        <f t="shared" si="341"/>
        <v>651264</v>
      </c>
      <c r="BE34" s="31">
        <f t="shared" si="341"/>
        <v>651264</v>
      </c>
      <c r="BF34" s="31">
        <f t="shared" si="341"/>
        <v>651264</v>
      </c>
      <c r="BG34" s="31">
        <f t="shared" si="341"/>
        <v>642192</v>
      </c>
      <c r="BH34" s="31">
        <f t="shared" si="341"/>
        <v>659328</v>
      </c>
      <c r="BI34" s="31">
        <f t="shared" si="341"/>
        <v>670416</v>
      </c>
      <c r="BJ34" s="31">
        <f t="shared" si="341"/>
        <v>670416</v>
      </c>
      <c r="BK34" s="31">
        <f t="shared" si="341"/>
        <v>680496</v>
      </c>
      <c r="BL34" s="31">
        <f t="shared" si="341"/>
        <v>689568</v>
      </c>
      <c r="BM34" s="31">
        <f t="shared" si="341"/>
        <v>689568</v>
      </c>
      <c r="BN34" s="31">
        <f t="shared" si="341"/>
        <v>680496</v>
      </c>
      <c r="BO34" s="31">
        <f t="shared" si="341"/>
        <v>669408</v>
      </c>
      <c r="BP34" s="31">
        <f t="shared" si="341"/>
        <v>681504</v>
      </c>
      <c r="BQ34" s="31">
        <f t="shared" si="341"/>
        <v>692592</v>
      </c>
      <c r="BR34" s="31">
        <f t="shared" si="341"/>
        <v>704688</v>
      </c>
      <c r="BS34" s="31">
        <f t="shared" si="341"/>
        <v>706704</v>
      </c>
      <c r="BT34" s="31">
        <f t="shared" si="341"/>
        <v>714768</v>
      </c>
      <c r="BU34" s="31">
        <f t="shared" si="341"/>
        <v>714768</v>
      </c>
      <c r="BV34" s="31">
        <f t="shared" si="341"/>
        <v>714768</v>
      </c>
      <c r="BW34" s="31">
        <f t="shared" si="341"/>
        <v>715776</v>
      </c>
      <c r="BX34" s="31">
        <f t="shared" si="341"/>
        <v>727872</v>
      </c>
      <c r="BY34" s="31">
        <f t="shared" si="341"/>
        <v>747024</v>
      </c>
      <c r="BZ34" s="31">
        <f t="shared" si="341"/>
        <v>758112</v>
      </c>
      <c r="CA34" s="31">
        <f t="shared" si="341"/>
        <v>750048</v>
      </c>
      <c r="CB34" s="31">
        <f t="shared" si="341"/>
        <v>747024</v>
      </c>
      <c r="CC34" s="31">
        <f t="shared" ref="CC34:CP34" si="342">CC30*12</f>
        <v>734928</v>
      </c>
      <c r="CD34" s="31">
        <f t="shared" si="342"/>
        <v>742992</v>
      </c>
      <c r="CE34" s="31">
        <f t="shared" si="342"/>
        <v>755088</v>
      </c>
      <c r="CF34" s="31">
        <f t="shared" si="342"/>
        <v>756096</v>
      </c>
      <c r="CG34" s="31">
        <f t="shared" si="342"/>
        <v>763152</v>
      </c>
      <c r="CH34" s="31">
        <f t="shared" si="342"/>
        <v>770208</v>
      </c>
      <c r="CI34" s="31">
        <f t="shared" si="342"/>
        <v>757104</v>
      </c>
      <c r="CJ34" s="31">
        <f t="shared" si="342"/>
        <v>756096</v>
      </c>
      <c r="CK34" s="31">
        <f t="shared" si="342"/>
        <v>756096</v>
      </c>
      <c r="CL34" s="31">
        <f t="shared" si="342"/>
        <v>756096</v>
      </c>
      <c r="CM34" s="31">
        <f t="shared" si="342"/>
        <v>752064</v>
      </c>
      <c r="CN34" s="31">
        <f t="shared" si="342"/>
        <v>753072</v>
      </c>
      <c r="CO34" s="31">
        <f t="shared" si="342"/>
        <v>754080</v>
      </c>
      <c r="CP34" s="31">
        <f t="shared" si="342"/>
        <v>752064</v>
      </c>
    </row>
    <row r="35" spans="2:94" x14ac:dyDescent="0.35">
      <c r="B35" s="6"/>
      <c r="C35" s="6"/>
      <c r="D35" s="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</row>
    <row r="36" spans="2:94" x14ac:dyDescent="0.35"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</row>
    <row r="37" spans="2:94" x14ac:dyDescent="0.35">
      <c r="B37" s="16" t="s">
        <v>98</v>
      </c>
      <c r="C37" t="s">
        <v>137</v>
      </c>
      <c r="D37" s="17">
        <v>0</v>
      </c>
      <c r="E37" s="30">
        <f>IF(D30&lt;&gt;0,-(E32/D30),0)</f>
        <v>0</v>
      </c>
      <c r="F37" s="30">
        <f t="shared" ref="F37:BQ37" si="343">IF(E30&lt;&gt;0,-(F32/E30),0)</f>
        <v>0</v>
      </c>
      <c r="G37" s="30">
        <f t="shared" si="343"/>
        <v>0</v>
      </c>
      <c r="H37" s="30">
        <f t="shared" si="343"/>
        <v>0</v>
      </c>
      <c r="I37" s="30">
        <f t="shared" si="343"/>
        <v>0</v>
      </c>
      <c r="J37" s="30">
        <f t="shared" si="343"/>
        <v>0</v>
      </c>
      <c r="K37" s="30">
        <f t="shared" si="343"/>
        <v>0</v>
      </c>
      <c r="L37" s="30">
        <f t="shared" si="343"/>
        <v>0</v>
      </c>
      <c r="M37" s="30">
        <f t="shared" si="343"/>
        <v>3.8095238095238099E-2</v>
      </c>
      <c r="N37" s="30">
        <f t="shared" si="343"/>
        <v>0</v>
      </c>
      <c r="O37" s="30">
        <f t="shared" si="343"/>
        <v>6.5040650406504072E-2</v>
      </c>
      <c r="P37" s="30">
        <f t="shared" si="343"/>
        <v>4.5454545454545456E-2</v>
      </c>
      <c r="Q37" s="30">
        <f t="shared" si="343"/>
        <v>7.1428571428571425E-2</v>
      </c>
      <c r="R37" s="30">
        <f t="shared" si="343"/>
        <v>0</v>
      </c>
      <c r="S37" s="30">
        <f t="shared" si="343"/>
        <v>0</v>
      </c>
      <c r="T37" s="30">
        <f t="shared" si="343"/>
        <v>0</v>
      </c>
      <c r="U37" s="30">
        <f t="shared" si="343"/>
        <v>0</v>
      </c>
      <c r="V37" s="30">
        <f t="shared" si="343"/>
        <v>0</v>
      </c>
      <c r="W37" s="30">
        <f t="shared" si="343"/>
        <v>0</v>
      </c>
      <c r="X37" s="30">
        <f t="shared" si="343"/>
        <v>4.6808510638297871E-2</v>
      </c>
      <c r="Y37" s="30">
        <f t="shared" si="343"/>
        <v>0</v>
      </c>
      <c r="Z37" s="30">
        <f t="shared" si="343"/>
        <v>0</v>
      </c>
      <c r="AA37" s="26">
        <f t="shared" si="343"/>
        <v>0</v>
      </c>
      <c r="AB37" s="26">
        <f t="shared" si="343"/>
        <v>0</v>
      </c>
      <c r="AC37" s="26">
        <f t="shared" si="343"/>
        <v>0</v>
      </c>
      <c r="AD37" s="26">
        <f t="shared" si="343"/>
        <v>2.6037428803905614E-2</v>
      </c>
      <c r="AE37" s="26">
        <f t="shared" si="343"/>
        <v>0</v>
      </c>
      <c r="AF37" s="26">
        <f t="shared" si="343"/>
        <v>3.6758563074352546E-2</v>
      </c>
      <c r="AG37" s="26">
        <f t="shared" si="343"/>
        <v>2.3549201009251473E-2</v>
      </c>
      <c r="AH37" s="26">
        <f t="shared" si="343"/>
        <v>0</v>
      </c>
      <c r="AI37" s="26">
        <f t="shared" si="343"/>
        <v>0</v>
      </c>
      <c r="AJ37" s="26">
        <f t="shared" si="343"/>
        <v>4.3321299638989168E-2</v>
      </c>
      <c r="AK37" s="26">
        <f t="shared" si="343"/>
        <v>0</v>
      </c>
      <c r="AL37" s="26">
        <f t="shared" si="343"/>
        <v>0</v>
      </c>
      <c r="AM37" s="26">
        <f t="shared" si="343"/>
        <v>2.9235880398671095E-2</v>
      </c>
      <c r="AN37" s="26">
        <f t="shared" si="343"/>
        <v>0</v>
      </c>
      <c r="AO37" s="26">
        <f t="shared" si="343"/>
        <v>8.2431736218444105E-3</v>
      </c>
      <c r="AP37" s="26">
        <f t="shared" si="343"/>
        <v>7.7034183919114105E-3</v>
      </c>
      <c r="AQ37" s="26">
        <f t="shared" si="343"/>
        <v>1.3053613053613054E-2</v>
      </c>
      <c r="AR37" s="26">
        <f t="shared" si="343"/>
        <v>0</v>
      </c>
      <c r="AS37" s="26">
        <f t="shared" si="343"/>
        <v>0</v>
      </c>
      <c r="AT37" s="26">
        <f t="shared" si="343"/>
        <v>1.3610586011342156E-2</v>
      </c>
      <c r="AU37" s="26">
        <f t="shared" si="343"/>
        <v>1.3798390187811422E-2</v>
      </c>
      <c r="AV37" s="26">
        <f t="shared" si="343"/>
        <v>0</v>
      </c>
      <c r="AW37" s="34">
        <f t="shared" si="343"/>
        <v>0</v>
      </c>
      <c r="AX37" s="34">
        <f t="shared" si="343"/>
        <v>0</v>
      </c>
      <c r="AY37" s="34">
        <f t="shared" si="343"/>
        <v>1.7293007935319658E-2</v>
      </c>
      <c r="AZ37" s="34">
        <f t="shared" si="343"/>
        <v>6.3990249104898299E-3</v>
      </c>
      <c r="BA37" s="34">
        <f t="shared" si="343"/>
        <v>1.1270413248485777E-2</v>
      </c>
      <c r="BB37" s="34">
        <f t="shared" si="343"/>
        <v>0</v>
      </c>
      <c r="BC37" s="34">
        <f t="shared" si="343"/>
        <v>0</v>
      </c>
      <c r="BD37" s="34">
        <f t="shared" si="343"/>
        <v>0</v>
      </c>
      <c r="BE37" s="34">
        <f t="shared" si="343"/>
        <v>0</v>
      </c>
      <c r="BF37" s="34">
        <f t="shared" si="343"/>
        <v>0</v>
      </c>
      <c r="BG37" s="34">
        <f t="shared" si="343"/>
        <v>1.3929834905660377E-2</v>
      </c>
      <c r="BH37" s="34">
        <f t="shared" si="343"/>
        <v>0</v>
      </c>
      <c r="BI37" s="34">
        <f t="shared" si="343"/>
        <v>0</v>
      </c>
      <c r="BJ37" s="34">
        <f t="shared" si="343"/>
        <v>7.5177203408033225E-3</v>
      </c>
      <c r="BK37" s="34">
        <f t="shared" si="343"/>
        <v>-1.0524808477124651E-2</v>
      </c>
      <c r="BL37" s="34">
        <f t="shared" si="343"/>
        <v>0</v>
      </c>
      <c r="BM37" s="34">
        <f t="shared" si="343"/>
        <v>0</v>
      </c>
      <c r="BN37" s="34">
        <f t="shared" si="343"/>
        <v>1.3156062926353891E-2</v>
      </c>
      <c r="BO37" s="34">
        <f t="shared" si="343"/>
        <v>1.6293997319602172E-2</v>
      </c>
      <c r="BP37" s="34">
        <f t="shared" si="343"/>
        <v>3.0116162340456045E-3</v>
      </c>
      <c r="BQ37" s="34">
        <f t="shared" si="343"/>
        <v>2.9581631215664177E-3</v>
      </c>
      <c r="BR37" s="34">
        <f t="shared" ref="BR37:CP37" si="344">IF(BQ30&lt;&gt;0,-(BR32/BQ30),0)</f>
        <v>2.9108046295654583E-3</v>
      </c>
      <c r="BS37" s="34">
        <f t="shared" si="344"/>
        <v>0</v>
      </c>
      <c r="BT37" s="34">
        <f t="shared" si="344"/>
        <v>0</v>
      </c>
      <c r="BU37" s="34">
        <f t="shared" si="344"/>
        <v>0</v>
      </c>
      <c r="BV37" s="34">
        <f t="shared" si="344"/>
        <v>0</v>
      </c>
      <c r="BW37" s="34">
        <f t="shared" si="344"/>
        <v>0</v>
      </c>
      <c r="BX37" s="34">
        <f t="shared" si="344"/>
        <v>8.4495708154506445E-3</v>
      </c>
      <c r="BY37" s="34">
        <f t="shared" si="344"/>
        <v>0</v>
      </c>
      <c r="BZ37" s="34">
        <f t="shared" si="344"/>
        <v>0</v>
      </c>
      <c r="CA37" s="34">
        <f t="shared" si="344"/>
        <v>1.063695074078764E-2</v>
      </c>
      <c r="CB37" s="34">
        <f t="shared" si="344"/>
        <v>8.0634839370280296E-3</v>
      </c>
      <c r="CC37" s="34">
        <f t="shared" si="344"/>
        <v>1.6192250851378268E-2</v>
      </c>
      <c r="CD37" s="34">
        <f t="shared" si="344"/>
        <v>0</v>
      </c>
      <c r="CE37" s="34">
        <f t="shared" si="344"/>
        <v>0</v>
      </c>
      <c r="CF37" s="34">
        <f t="shared" si="344"/>
        <v>1.4684381158222617E-2</v>
      </c>
      <c r="CG37" s="34">
        <f t="shared" si="344"/>
        <v>0</v>
      </c>
      <c r="CH37" s="34">
        <f t="shared" si="344"/>
        <v>0</v>
      </c>
      <c r="CI37" s="34">
        <f t="shared" si="344"/>
        <v>1.7013585940421287E-2</v>
      </c>
      <c r="CJ37" s="34">
        <f t="shared" si="344"/>
        <v>9.3197235782666588E-3</v>
      </c>
      <c r="CK37" s="34">
        <f t="shared" si="344"/>
        <v>0</v>
      </c>
      <c r="CL37" s="34">
        <f t="shared" si="344"/>
        <v>5.3326561706449971E-3</v>
      </c>
      <c r="CM37" s="34">
        <f t="shared" si="344"/>
        <v>5.3326561706449971E-3</v>
      </c>
      <c r="CN37" s="34">
        <f t="shared" si="344"/>
        <v>9.3821802399795765E-3</v>
      </c>
      <c r="CO37" s="34">
        <f t="shared" si="344"/>
        <v>1.0708139460768691E-2</v>
      </c>
      <c r="CP37" s="34">
        <f t="shared" si="344"/>
        <v>2.673456397199236E-3</v>
      </c>
    </row>
    <row r="38" spans="2:94" x14ac:dyDescent="0.35">
      <c r="B38" s="6" t="s">
        <v>99</v>
      </c>
      <c r="C38" s="6"/>
      <c r="D38" s="6">
        <v>0</v>
      </c>
      <c r="E38" s="29">
        <f>IF(E29&lt;&gt;0,-E32/E29,0)</f>
        <v>0</v>
      </c>
      <c r="F38" s="29">
        <f t="shared" ref="F38:BQ38" si="345">IF(F29&lt;&gt;0,-F32/F29,0)</f>
        <v>0</v>
      </c>
      <c r="G38" s="29">
        <f t="shared" si="345"/>
        <v>0</v>
      </c>
      <c r="H38" s="29">
        <f t="shared" si="345"/>
        <v>0</v>
      </c>
      <c r="I38" s="29">
        <f t="shared" si="345"/>
        <v>0</v>
      </c>
      <c r="J38" s="29">
        <f t="shared" si="345"/>
        <v>0</v>
      </c>
      <c r="K38" s="29">
        <f t="shared" si="345"/>
        <v>0</v>
      </c>
      <c r="L38" s="29">
        <f t="shared" si="345"/>
        <v>0</v>
      </c>
      <c r="M38" s="29">
        <f t="shared" si="345"/>
        <v>3.8095238095238099E-2</v>
      </c>
      <c r="N38" s="29">
        <f t="shared" si="345"/>
        <v>0</v>
      </c>
      <c r="O38" s="29">
        <f t="shared" si="345"/>
        <v>6.5040650406504072E-2</v>
      </c>
      <c r="P38" s="29">
        <f t="shared" si="345"/>
        <v>4.5454545454545456E-2</v>
      </c>
      <c r="Q38" s="29">
        <f t="shared" si="345"/>
        <v>7.1428571428571425E-2</v>
      </c>
      <c r="R38" s="29">
        <f t="shared" si="345"/>
        <v>0</v>
      </c>
      <c r="S38" s="29">
        <f t="shared" si="345"/>
        <v>0</v>
      </c>
      <c r="T38" s="29">
        <f t="shared" si="345"/>
        <v>0</v>
      </c>
      <c r="U38" s="29">
        <f t="shared" si="345"/>
        <v>0</v>
      </c>
      <c r="V38" s="29">
        <f t="shared" si="345"/>
        <v>0</v>
      </c>
      <c r="W38" s="29">
        <f t="shared" si="345"/>
        <v>0</v>
      </c>
      <c r="X38" s="29">
        <f t="shared" si="345"/>
        <v>4.6808510638297871E-2</v>
      </c>
      <c r="Y38" s="29">
        <f t="shared" si="345"/>
        <v>0</v>
      </c>
      <c r="Z38" s="29">
        <f t="shared" si="345"/>
        <v>0</v>
      </c>
      <c r="AA38" s="25">
        <f t="shared" si="345"/>
        <v>0</v>
      </c>
      <c r="AB38" s="25">
        <f t="shared" si="345"/>
        <v>0</v>
      </c>
      <c r="AC38" s="25">
        <f t="shared" si="345"/>
        <v>0</v>
      </c>
      <c r="AD38" s="25">
        <f t="shared" si="345"/>
        <v>2.6037428803905614E-2</v>
      </c>
      <c r="AE38" s="25">
        <f t="shared" si="345"/>
        <v>0</v>
      </c>
      <c r="AF38" s="25">
        <f t="shared" si="345"/>
        <v>3.6758563074352546E-2</v>
      </c>
      <c r="AG38" s="25">
        <f t="shared" si="345"/>
        <v>2.3549201009251473E-2</v>
      </c>
      <c r="AH38" s="25">
        <f t="shared" si="345"/>
        <v>0</v>
      </c>
      <c r="AI38" s="25">
        <f t="shared" si="345"/>
        <v>0</v>
      </c>
      <c r="AJ38" s="25">
        <f t="shared" si="345"/>
        <v>4.3321299638989168E-2</v>
      </c>
      <c r="AK38" s="25">
        <f t="shared" si="345"/>
        <v>0</v>
      </c>
      <c r="AL38" s="25">
        <f t="shared" si="345"/>
        <v>0</v>
      </c>
      <c r="AM38" s="25">
        <f t="shared" si="345"/>
        <v>2.9235880398671095E-2</v>
      </c>
      <c r="AN38" s="25">
        <f t="shared" si="345"/>
        <v>0</v>
      </c>
      <c r="AO38" s="25">
        <f t="shared" si="345"/>
        <v>8.2431736218444105E-3</v>
      </c>
      <c r="AP38" s="25">
        <f t="shared" si="345"/>
        <v>7.7034183919114105E-3</v>
      </c>
      <c r="AQ38" s="25">
        <f t="shared" si="345"/>
        <v>1.3053613053613054E-2</v>
      </c>
      <c r="AR38" s="25">
        <f t="shared" si="345"/>
        <v>0</v>
      </c>
      <c r="AS38" s="25">
        <f t="shared" si="345"/>
        <v>0</v>
      </c>
      <c r="AT38" s="25">
        <f t="shared" si="345"/>
        <v>1.3610586011342156E-2</v>
      </c>
      <c r="AU38" s="25">
        <f t="shared" si="345"/>
        <v>1.3798390187811422E-2</v>
      </c>
      <c r="AV38" s="25">
        <f t="shared" si="345"/>
        <v>0</v>
      </c>
      <c r="AW38" s="33">
        <f t="shared" si="345"/>
        <v>0</v>
      </c>
      <c r="AX38" s="33">
        <f t="shared" si="345"/>
        <v>0</v>
      </c>
      <c r="AY38" s="33">
        <f t="shared" si="345"/>
        <v>1.7293007935319658E-2</v>
      </c>
      <c r="AZ38" s="33">
        <f t="shared" si="345"/>
        <v>6.3990249104898299E-3</v>
      </c>
      <c r="BA38" s="33">
        <f t="shared" si="345"/>
        <v>1.1270413248485777E-2</v>
      </c>
      <c r="BB38" s="33">
        <f t="shared" si="345"/>
        <v>0</v>
      </c>
      <c r="BC38" s="33">
        <f t="shared" si="345"/>
        <v>0</v>
      </c>
      <c r="BD38" s="33">
        <f t="shared" si="345"/>
        <v>0</v>
      </c>
      <c r="BE38" s="33">
        <f t="shared" si="345"/>
        <v>0</v>
      </c>
      <c r="BF38" s="33">
        <f t="shared" si="345"/>
        <v>0</v>
      </c>
      <c r="BG38" s="33">
        <f t="shared" si="345"/>
        <v>1.3929834905660377E-2</v>
      </c>
      <c r="BH38" s="33">
        <f t="shared" si="345"/>
        <v>0</v>
      </c>
      <c r="BI38" s="33">
        <f t="shared" si="345"/>
        <v>0</v>
      </c>
      <c r="BJ38" s="33">
        <f t="shared" si="345"/>
        <v>7.5177203408033225E-3</v>
      </c>
      <c r="BK38" s="33">
        <f t="shared" si="345"/>
        <v>-1.0524808477124651E-2</v>
      </c>
      <c r="BL38" s="33">
        <f t="shared" si="345"/>
        <v>0</v>
      </c>
      <c r="BM38" s="33">
        <f t="shared" si="345"/>
        <v>0</v>
      </c>
      <c r="BN38" s="33">
        <f t="shared" si="345"/>
        <v>1.3156062926353891E-2</v>
      </c>
      <c r="BO38" s="33">
        <f t="shared" si="345"/>
        <v>1.6293997319602172E-2</v>
      </c>
      <c r="BP38" s="33">
        <f t="shared" si="345"/>
        <v>3.0116162340456045E-3</v>
      </c>
      <c r="BQ38" s="33">
        <f t="shared" si="345"/>
        <v>2.9581631215664177E-3</v>
      </c>
      <c r="BR38" s="33">
        <f t="shared" ref="BR38:CP38" si="346">IF(BR29&lt;&gt;0,-BR32/BR29,0)</f>
        <v>2.9108046295654583E-3</v>
      </c>
      <c r="BS38" s="33">
        <f t="shared" si="346"/>
        <v>0</v>
      </c>
      <c r="BT38" s="33">
        <f t="shared" si="346"/>
        <v>0</v>
      </c>
      <c r="BU38" s="33">
        <f t="shared" si="346"/>
        <v>0</v>
      </c>
      <c r="BV38" s="33">
        <f t="shared" si="346"/>
        <v>0</v>
      </c>
      <c r="BW38" s="33">
        <f t="shared" si="346"/>
        <v>0</v>
      </c>
      <c r="BX38" s="33">
        <f t="shared" si="346"/>
        <v>8.4495708154506445E-3</v>
      </c>
      <c r="BY38" s="33">
        <f t="shared" si="346"/>
        <v>0</v>
      </c>
      <c r="BZ38" s="33">
        <f t="shared" si="346"/>
        <v>0</v>
      </c>
      <c r="CA38" s="33">
        <f t="shared" si="346"/>
        <v>1.063695074078764E-2</v>
      </c>
      <c r="CB38" s="33">
        <f t="shared" si="346"/>
        <v>8.0634839370280296E-3</v>
      </c>
      <c r="CC38" s="33">
        <f t="shared" si="346"/>
        <v>1.6192250851378268E-2</v>
      </c>
      <c r="CD38" s="33">
        <f t="shared" si="346"/>
        <v>0</v>
      </c>
      <c r="CE38" s="33">
        <f t="shared" si="346"/>
        <v>0</v>
      </c>
      <c r="CF38" s="33">
        <f t="shared" si="346"/>
        <v>1.4684381158222617E-2</v>
      </c>
      <c r="CG38" s="33">
        <f t="shared" si="346"/>
        <v>0</v>
      </c>
      <c r="CH38" s="33">
        <f t="shared" si="346"/>
        <v>0</v>
      </c>
      <c r="CI38" s="33">
        <f t="shared" si="346"/>
        <v>1.7013585940421287E-2</v>
      </c>
      <c r="CJ38" s="33">
        <f t="shared" si="346"/>
        <v>9.3197235782666588E-3</v>
      </c>
      <c r="CK38" s="33">
        <f t="shared" si="346"/>
        <v>0</v>
      </c>
      <c r="CL38" s="33">
        <f t="shared" si="346"/>
        <v>5.3326561706449971E-3</v>
      </c>
      <c r="CM38" s="33">
        <f t="shared" si="346"/>
        <v>5.3326561706449971E-3</v>
      </c>
      <c r="CN38" s="33">
        <f t="shared" si="346"/>
        <v>9.3821802399795765E-3</v>
      </c>
      <c r="CO38" s="33">
        <f t="shared" si="346"/>
        <v>1.0708139460768691E-2</v>
      </c>
      <c r="CP38" s="33">
        <f t="shared" si="346"/>
        <v>2.673456397199236E-3</v>
      </c>
    </row>
    <row r="39" spans="2:94" x14ac:dyDescent="0.35">
      <c r="B39" s="6"/>
      <c r="C39" s="6"/>
      <c r="D39" s="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</row>
    <row r="40" spans="2:94" x14ac:dyDescent="0.35">
      <c r="B40" s="6" t="s">
        <v>90</v>
      </c>
      <c r="C40" s="15" t="s">
        <v>142</v>
      </c>
      <c r="D40" s="6"/>
      <c r="E40" s="27">
        <f>IF(E11&lt;&gt;0,E31/E11*1000,0)</f>
        <v>0</v>
      </c>
      <c r="F40" s="27">
        <f t="shared" ref="F40:BQ40" si="347">IF(F11&lt;&gt;0,F31/F11*1000,0)</f>
        <v>75000</v>
      </c>
      <c r="G40" s="27">
        <f t="shared" si="347"/>
        <v>0</v>
      </c>
      <c r="H40" s="27">
        <f t="shared" si="347"/>
        <v>0</v>
      </c>
      <c r="I40" s="27">
        <f t="shared" si="347"/>
        <v>0</v>
      </c>
      <c r="J40" s="27">
        <f t="shared" si="347"/>
        <v>75000</v>
      </c>
      <c r="K40" s="27">
        <f t="shared" si="347"/>
        <v>75000</v>
      </c>
      <c r="L40" s="27">
        <f t="shared" si="347"/>
        <v>75000</v>
      </c>
      <c r="M40" s="27">
        <f t="shared" si="347"/>
        <v>0</v>
      </c>
      <c r="N40" s="27">
        <f t="shared" si="347"/>
        <v>75000</v>
      </c>
      <c r="O40" s="27">
        <f t="shared" si="347"/>
        <v>75000</v>
      </c>
      <c r="P40" s="27">
        <f t="shared" si="347"/>
        <v>0</v>
      </c>
      <c r="Q40" s="27">
        <f t="shared" si="347"/>
        <v>75000</v>
      </c>
      <c r="R40" s="27">
        <f t="shared" si="347"/>
        <v>75000</v>
      </c>
      <c r="S40" s="27">
        <f t="shared" si="347"/>
        <v>75000</v>
      </c>
      <c r="T40" s="27">
        <f t="shared" si="347"/>
        <v>75000</v>
      </c>
      <c r="U40" s="27">
        <f t="shared" si="347"/>
        <v>0</v>
      </c>
      <c r="V40" s="27">
        <f t="shared" si="347"/>
        <v>0</v>
      </c>
      <c r="W40" s="27">
        <f t="shared" si="347"/>
        <v>75000</v>
      </c>
      <c r="X40" s="27">
        <f t="shared" si="347"/>
        <v>75000</v>
      </c>
      <c r="Y40" s="27">
        <f t="shared" si="347"/>
        <v>0</v>
      </c>
      <c r="Z40" s="27">
        <f t="shared" si="347"/>
        <v>0</v>
      </c>
      <c r="AA40" s="23">
        <f t="shared" si="347"/>
        <v>0</v>
      </c>
      <c r="AB40" s="23">
        <f t="shared" si="347"/>
        <v>80000</v>
      </c>
      <c r="AC40" s="23">
        <f t="shared" si="347"/>
        <v>80000</v>
      </c>
      <c r="AD40" s="23">
        <f t="shared" si="347"/>
        <v>0</v>
      </c>
      <c r="AE40" s="23">
        <f t="shared" si="347"/>
        <v>0</v>
      </c>
      <c r="AF40" s="23">
        <f t="shared" si="347"/>
        <v>80000</v>
      </c>
      <c r="AG40" s="23">
        <f t="shared" si="347"/>
        <v>80000</v>
      </c>
      <c r="AH40" s="23">
        <f t="shared" si="347"/>
        <v>80000</v>
      </c>
      <c r="AI40" s="23">
        <f t="shared" si="347"/>
        <v>80000</v>
      </c>
      <c r="AJ40" s="23">
        <f t="shared" si="347"/>
        <v>80000</v>
      </c>
      <c r="AK40" s="23">
        <f t="shared" si="347"/>
        <v>80000</v>
      </c>
      <c r="AL40" s="23">
        <f t="shared" si="347"/>
        <v>0</v>
      </c>
      <c r="AM40" s="23">
        <f t="shared" si="347"/>
        <v>80000</v>
      </c>
      <c r="AN40" s="23">
        <f t="shared" si="347"/>
        <v>80000</v>
      </c>
      <c r="AO40" s="23">
        <f t="shared" si="347"/>
        <v>80000</v>
      </c>
      <c r="AP40" s="23">
        <f t="shared" si="347"/>
        <v>80000</v>
      </c>
      <c r="AQ40" s="23">
        <f t="shared" si="347"/>
        <v>80000</v>
      </c>
      <c r="AR40" s="23">
        <f t="shared" si="347"/>
        <v>80000</v>
      </c>
      <c r="AS40" s="23">
        <f t="shared" si="347"/>
        <v>80000</v>
      </c>
      <c r="AT40" s="23">
        <f t="shared" si="347"/>
        <v>0</v>
      </c>
      <c r="AU40" s="23">
        <f t="shared" si="347"/>
        <v>0</v>
      </c>
      <c r="AV40" s="23">
        <f t="shared" si="347"/>
        <v>80000</v>
      </c>
      <c r="AW40" s="31">
        <f t="shared" si="347"/>
        <v>84000</v>
      </c>
      <c r="AX40" s="31">
        <f t="shared" si="347"/>
        <v>0</v>
      </c>
      <c r="AY40" s="31">
        <f t="shared" si="347"/>
        <v>0</v>
      </c>
      <c r="AZ40" s="31">
        <f t="shared" si="347"/>
        <v>0</v>
      </c>
      <c r="BA40" s="31">
        <f t="shared" si="347"/>
        <v>0</v>
      </c>
      <c r="BB40" s="31">
        <f t="shared" si="347"/>
        <v>84000</v>
      </c>
      <c r="BC40" s="31">
        <f t="shared" si="347"/>
        <v>84000</v>
      </c>
      <c r="BD40" s="31">
        <f t="shared" si="347"/>
        <v>0</v>
      </c>
      <c r="BE40" s="31">
        <f t="shared" si="347"/>
        <v>0</v>
      </c>
      <c r="BF40" s="31">
        <f t="shared" si="347"/>
        <v>0</v>
      </c>
      <c r="BG40" s="31">
        <f t="shared" si="347"/>
        <v>0</v>
      </c>
      <c r="BH40" s="31">
        <f t="shared" si="347"/>
        <v>84000</v>
      </c>
      <c r="BI40" s="31">
        <f t="shared" si="347"/>
        <v>84000</v>
      </c>
      <c r="BJ40" s="31">
        <f t="shared" si="347"/>
        <v>84000</v>
      </c>
      <c r="BK40" s="31">
        <f t="shared" si="347"/>
        <v>84000</v>
      </c>
      <c r="BL40" s="31">
        <f t="shared" si="347"/>
        <v>84000</v>
      </c>
      <c r="BM40" s="31">
        <f t="shared" si="347"/>
        <v>0</v>
      </c>
      <c r="BN40" s="31">
        <f t="shared" si="347"/>
        <v>0</v>
      </c>
      <c r="BO40" s="31">
        <f t="shared" si="347"/>
        <v>0</v>
      </c>
      <c r="BP40" s="31">
        <f t="shared" si="347"/>
        <v>84000</v>
      </c>
      <c r="BQ40" s="31">
        <f t="shared" si="347"/>
        <v>84000</v>
      </c>
      <c r="BR40" s="31">
        <f t="shared" ref="BR40:CP40" si="348">IF(BR11&lt;&gt;0,BR31/BR11*1000,0)</f>
        <v>84000</v>
      </c>
      <c r="BS40" s="31">
        <f t="shared" si="348"/>
        <v>84000</v>
      </c>
      <c r="BT40" s="31">
        <f t="shared" si="348"/>
        <v>84000</v>
      </c>
      <c r="BU40" s="31">
        <f t="shared" si="348"/>
        <v>0</v>
      </c>
      <c r="BV40" s="31">
        <f t="shared" si="348"/>
        <v>0</v>
      </c>
      <c r="BW40" s="31">
        <f t="shared" si="348"/>
        <v>84000</v>
      </c>
      <c r="BX40" s="31">
        <f t="shared" si="348"/>
        <v>84000</v>
      </c>
      <c r="BY40" s="31">
        <f t="shared" si="348"/>
        <v>84000</v>
      </c>
      <c r="BZ40" s="31">
        <f t="shared" si="348"/>
        <v>84000</v>
      </c>
      <c r="CA40" s="31">
        <f t="shared" si="348"/>
        <v>0</v>
      </c>
      <c r="CB40" s="31">
        <f t="shared" si="348"/>
        <v>84000</v>
      </c>
      <c r="CC40" s="31">
        <f t="shared" si="348"/>
        <v>0</v>
      </c>
      <c r="CD40" s="31">
        <f t="shared" si="348"/>
        <v>84000</v>
      </c>
      <c r="CE40" s="31">
        <f t="shared" si="348"/>
        <v>84000</v>
      </c>
      <c r="CF40" s="31">
        <f t="shared" si="348"/>
        <v>84000</v>
      </c>
      <c r="CG40" s="31">
        <f t="shared" si="348"/>
        <v>84000</v>
      </c>
      <c r="CH40" s="31">
        <f t="shared" si="348"/>
        <v>84000</v>
      </c>
      <c r="CI40" s="31">
        <f t="shared" si="348"/>
        <v>0</v>
      </c>
      <c r="CJ40" s="31">
        <f t="shared" si="348"/>
        <v>84000</v>
      </c>
      <c r="CK40" s="31">
        <f t="shared" si="348"/>
        <v>0</v>
      </c>
      <c r="CL40" s="31">
        <f t="shared" si="348"/>
        <v>84000</v>
      </c>
      <c r="CM40" s="31">
        <f t="shared" si="348"/>
        <v>0</v>
      </c>
      <c r="CN40" s="31">
        <f t="shared" si="348"/>
        <v>84000</v>
      </c>
      <c r="CO40" s="31">
        <f t="shared" si="348"/>
        <v>84000</v>
      </c>
      <c r="CP40" s="31">
        <f t="shared" si="348"/>
        <v>0</v>
      </c>
    </row>
    <row r="41" spans="2:94" x14ac:dyDescent="0.35">
      <c r="B41" s="6" t="s">
        <v>88</v>
      </c>
      <c r="C41" s="15" t="s">
        <v>143</v>
      </c>
      <c r="D41" s="6"/>
      <c r="E41" s="27">
        <f>IF(F14&lt;&gt;0,F30/F14*1000,0)</f>
        <v>75000</v>
      </c>
      <c r="F41" s="27">
        <f t="shared" ref="F41:BQ41" si="349">IF(G14&lt;&gt;0,G30/G14*1000,0)</f>
        <v>75000</v>
      </c>
      <c r="G41" s="27">
        <f t="shared" si="349"/>
        <v>75000</v>
      </c>
      <c r="H41" s="27">
        <f t="shared" si="349"/>
        <v>75000</v>
      </c>
      <c r="I41" s="27">
        <f t="shared" si="349"/>
        <v>75000</v>
      </c>
      <c r="J41" s="27">
        <f t="shared" si="349"/>
        <v>75000</v>
      </c>
      <c r="K41" s="27">
        <f t="shared" si="349"/>
        <v>75000</v>
      </c>
      <c r="L41" s="27">
        <f t="shared" si="349"/>
        <v>75000</v>
      </c>
      <c r="M41" s="27">
        <f t="shared" si="349"/>
        <v>75000</v>
      </c>
      <c r="N41" s="27">
        <f t="shared" si="349"/>
        <v>75000</v>
      </c>
      <c r="O41" s="27">
        <f t="shared" si="349"/>
        <v>75000</v>
      </c>
      <c r="P41" s="27">
        <f t="shared" si="349"/>
        <v>75000</v>
      </c>
      <c r="Q41" s="27">
        <f t="shared" si="349"/>
        <v>75000</v>
      </c>
      <c r="R41" s="27">
        <f t="shared" si="349"/>
        <v>75000</v>
      </c>
      <c r="S41" s="27">
        <f t="shared" si="349"/>
        <v>75000</v>
      </c>
      <c r="T41" s="27">
        <f t="shared" si="349"/>
        <v>75000</v>
      </c>
      <c r="U41" s="27">
        <f t="shared" si="349"/>
        <v>75000</v>
      </c>
      <c r="V41" s="27">
        <f t="shared" si="349"/>
        <v>75000</v>
      </c>
      <c r="W41" s="27">
        <f t="shared" si="349"/>
        <v>75000</v>
      </c>
      <c r="X41" s="27">
        <f t="shared" si="349"/>
        <v>75000</v>
      </c>
      <c r="Y41" s="27">
        <f t="shared" si="349"/>
        <v>75000</v>
      </c>
      <c r="Z41" s="27">
        <f t="shared" si="349"/>
        <v>75000</v>
      </c>
      <c r="AA41" s="23">
        <f t="shared" si="349"/>
        <v>75472.972972972973</v>
      </c>
      <c r="AB41" s="23">
        <f t="shared" si="349"/>
        <v>75864.1975308642</v>
      </c>
      <c r="AC41" s="23">
        <f t="shared" si="349"/>
        <v>75759.493670886077</v>
      </c>
      <c r="AD41" s="23">
        <f t="shared" si="349"/>
        <v>75759.493670886077</v>
      </c>
      <c r="AE41" s="23">
        <f t="shared" si="349"/>
        <v>75732.484076433131</v>
      </c>
      <c r="AF41" s="23">
        <f t="shared" si="349"/>
        <v>76011.904761904763</v>
      </c>
      <c r="AG41" s="23">
        <f t="shared" si="349"/>
        <v>76182.336182336192</v>
      </c>
      <c r="AH41" s="23">
        <f t="shared" si="349"/>
        <v>76308.53994490359</v>
      </c>
      <c r="AI41" s="23">
        <f t="shared" si="349"/>
        <v>76277.777777777766</v>
      </c>
      <c r="AJ41" s="23">
        <f t="shared" si="349"/>
        <v>76590.330788804073</v>
      </c>
      <c r="AK41" s="23">
        <f t="shared" si="349"/>
        <v>76590.330788804073</v>
      </c>
      <c r="AL41" s="23">
        <f t="shared" si="349"/>
        <v>76817.102137767215</v>
      </c>
      <c r="AM41" s="23">
        <f t="shared" si="349"/>
        <v>77330.67729083664</v>
      </c>
      <c r="AN41" s="23">
        <f t="shared" si="349"/>
        <v>77500</v>
      </c>
      <c r="AO41" s="23">
        <f t="shared" si="349"/>
        <v>77576.853526220613</v>
      </c>
      <c r="AP41" s="23">
        <f t="shared" si="349"/>
        <v>77744.10774410775</v>
      </c>
      <c r="AQ41" s="23">
        <f t="shared" si="349"/>
        <v>77862.838915470493</v>
      </c>
      <c r="AR41" s="23">
        <f t="shared" si="349"/>
        <v>78023.598820058993</v>
      </c>
      <c r="AS41" s="23">
        <f t="shared" si="349"/>
        <v>77997.010463378174</v>
      </c>
      <c r="AT41" s="23">
        <f t="shared" si="349"/>
        <v>77969.696969696975</v>
      </c>
      <c r="AU41" s="23">
        <f t="shared" si="349"/>
        <v>78002.980625931435</v>
      </c>
      <c r="AV41" s="23">
        <f t="shared" si="349"/>
        <v>78116.959064327486</v>
      </c>
      <c r="AW41" s="31">
        <f t="shared" si="349"/>
        <v>78116.959064327486</v>
      </c>
      <c r="AX41" s="31">
        <f t="shared" si="349"/>
        <v>78020.802377414569</v>
      </c>
      <c r="AY41" s="31">
        <f t="shared" si="349"/>
        <v>77985.052316890884</v>
      </c>
      <c r="AZ41" s="31">
        <f t="shared" si="349"/>
        <v>77921.450151057405</v>
      </c>
      <c r="BA41" s="31">
        <f t="shared" si="349"/>
        <v>78002.980625931435</v>
      </c>
      <c r="BB41" s="31">
        <f t="shared" si="349"/>
        <v>78201.729106628234</v>
      </c>
      <c r="BC41" s="31">
        <f t="shared" si="349"/>
        <v>78201.729106628234</v>
      </c>
      <c r="BD41" s="31">
        <f t="shared" si="349"/>
        <v>78201.729106628234</v>
      </c>
      <c r="BE41" s="31">
        <f t="shared" si="349"/>
        <v>78201.729106628234</v>
      </c>
      <c r="BF41" s="31">
        <f t="shared" si="349"/>
        <v>78125.547445255477</v>
      </c>
      <c r="BG41" s="31">
        <f t="shared" si="349"/>
        <v>78267.806267806271</v>
      </c>
      <c r="BH41" s="31">
        <f t="shared" si="349"/>
        <v>78356.241234221598</v>
      </c>
      <c r="BI41" s="31">
        <f t="shared" si="349"/>
        <v>78356.241234221598</v>
      </c>
      <c r="BJ41" s="31">
        <f t="shared" si="349"/>
        <v>78434.30152143845</v>
      </c>
      <c r="BK41" s="31">
        <f t="shared" si="349"/>
        <v>78502.732240437152</v>
      </c>
      <c r="BL41" s="31">
        <f t="shared" si="349"/>
        <v>78502.732240437152</v>
      </c>
      <c r="BM41" s="31">
        <f t="shared" si="349"/>
        <v>78434.30152143845</v>
      </c>
      <c r="BN41" s="31">
        <f t="shared" si="349"/>
        <v>78348.314606741566</v>
      </c>
      <c r="BO41" s="31">
        <f t="shared" si="349"/>
        <v>78441.988950276238</v>
      </c>
      <c r="BP41" s="31">
        <f t="shared" si="349"/>
        <v>78525.170068027204</v>
      </c>
      <c r="BQ41" s="31">
        <f t="shared" si="349"/>
        <v>78613.11914323963</v>
      </c>
      <c r="BR41" s="31">
        <f t="shared" ref="BR41:CP41" si="350">IF(BS14&lt;&gt;0,BS30/BS14*1000,0)</f>
        <v>78627.50333778371</v>
      </c>
      <c r="BS41" s="31">
        <f t="shared" si="350"/>
        <v>78684.280052840171</v>
      </c>
      <c r="BT41" s="31">
        <f t="shared" si="350"/>
        <v>78684.280052840171</v>
      </c>
      <c r="BU41" s="31">
        <f t="shared" si="350"/>
        <v>78684.280052840171</v>
      </c>
      <c r="BV41" s="31">
        <f t="shared" si="350"/>
        <v>78691.292875989442</v>
      </c>
      <c r="BW41" s="31">
        <f t="shared" si="350"/>
        <v>78774.025974025979</v>
      </c>
      <c r="BX41" s="31">
        <f t="shared" si="350"/>
        <v>78899.873257287705</v>
      </c>
      <c r="BY41" s="31">
        <f t="shared" si="350"/>
        <v>78970</v>
      </c>
      <c r="BZ41" s="31">
        <f t="shared" si="350"/>
        <v>78919.191919191915</v>
      </c>
      <c r="CA41" s="31">
        <f t="shared" si="350"/>
        <v>78899.873257287705</v>
      </c>
      <c r="CB41" s="31">
        <f t="shared" si="350"/>
        <v>78821.10682110682</v>
      </c>
      <c r="CC41" s="31">
        <f t="shared" si="350"/>
        <v>78873.88535031848</v>
      </c>
      <c r="CD41" s="31">
        <f t="shared" si="350"/>
        <v>78951.066499372639</v>
      </c>
      <c r="CE41" s="31">
        <f t="shared" si="350"/>
        <v>78957.393483709267</v>
      </c>
      <c r="CF41" s="31">
        <f t="shared" si="350"/>
        <v>79001.242236024846</v>
      </c>
      <c r="CG41" s="31">
        <f t="shared" si="350"/>
        <v>79044.334975369449</v>
      </c>
      <c r="CH41" s="31">
        <f t="shared" si="350"/>
        <v>78963.704630788488</v>
      </c>
      <c r="CI41" s="31">
        <f t="shared" si="350"/>
        <v>78957.393483709267</v>
      </c>
      <c r="CJ41" s="31">
        <f t="shared" si="350"/>
        <v>78957.393483709267</v>
      </c>
      <c r="CK41" s="31">
        <f t="shared" si="350"/>
        <v>78957.393483709267</v>
      </c>
      <c r="CL41" s="31">
        <f t="shared" si="350"/>
        <v>78931.989924433248</v>
      </c>
      <c r="CM41" s="31">
        <f t="shared" si="350"/>
        <v>78938.364779874217</v>
      </c>
      <c r="CN41" s="31">
        <f t="shared" si="350"/>
        <v>78944.723618090444</v>
      </c>
      <c r="CO41" s="31">
        <f t="shared" si="350"/>
        <v>78931.989924433248</v>
      </c>
      <c r="CP41" s="31">
        <f t="shared" si="350"/>
        <v>0</v>
      </c>
    </row>
    <row r="42" spans="2:94" x14ac:dyDescent="0.35">
      <c r="B42" s="6"/>
      <c r="C42" s="6"/>
      <c r="D42" s="6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</row>
    <row r="43" spans="2:94" x14ac:dyDescent="0.35">
      <c r="B43" s="6" t="s">
        <v>101</v>
      </c>
      <c r="C43" s="15" t="s">
        <v>95</v>
      </c>
      <c r="D43" s="6">
        <v>0</v>
      </c>
      <c r="E43" s="27">
        <f t="shared" ref="E43:O43" si="351">E30</f>
        <v>0</v>
      </c>
      <c r="F43" s="27">
        <f t="shared" si="351"/>
        <v>2925</v>
      </c>
      <c r="G43" s="27">
        <f t="shared" si="351"/>
        <v>2925</v>
      </c>
      <c r="H43" s="27">
        <f t="shared" si="351"/>
        <v>2925</v>
      </c>
      <c r="I43" s="27">
        <f t="shared" si="351"/>
        <v>2925</v>
      </c>
      <c r="J43" s="27">
        <f t="shared" si="351"/>
        <v>6525</v>
      </c>
      <c r="K43" s="27">
        <f t="shared" si="351"/>
        <v>7350</v>
      </c>
      <c r="L43" s="27">
        <f t="shared" si="351"/>
        <v>7875</v>
      </c>
      <c r="M43" s="27">
        <f t="shared" si="351"/>
        <v>7575</v>
      </c>
      <c r="N43" s="27">
        <f t="shared" si="351"/>
        <v>9225</v>
      </c>
      <c r="O43" s="27">
        <f t="shared" si="351"/>
        <v>9900</v>
      </c>
      <c r="P43" s="27">
        <f t="shared" ref="P43:CA43" si="352">P30</f>
        <v>9450</v>
      </c>
      <c r="Q43" s="27">
        <f t="shared" si="352"/>
        <v>10500</v>
      </c>
      <c r="R43" s="27">
        <f t="shared" si="352"/>
        <v>11850</v>
      </c>
      <c r="S43" s="27">
        <f t="shared" si="352"/>
        <v>12675</v>
      </c>
      <c r="T43" s="27">
        <f t="shared" si="352"/>
        <v>15225</v>
      </c>
      <c r="U43" s="27">
        <f t="shared" si="352"/>
        <v>15225</v>
      </c>
      <c r="V43" s="27">
        <f t="shared" si="352"/>
        <v>15225</v>
      </c>
      <c r="W43" s="27">
        <f t="shared" si="352"/>
        <v>17625</v>
      </c>
      <c r="X43" s="27">
        <f t="shared" si="352"/>
        <v>20100</v>
      </c>
      <c r="Y43" s="27">
        <f t="shared" si="352"/>
        <v>20100</v>
      </c>
      <c r="Z43" s="27">
        <f t="shared" si="352"/>
        <v>20100</v>
      </c>
      <c r="AA43" s="23">
        <f t="shared" si="352"/>
        <v>20100</v>
      </c>
      <c r="AB43" s="23">
        <f t="shared" si="352"/>
        <v>22340</v>
      </c>
      <c r="AC43" s="23">
        <f t="shared" si="352"/>
        <v>24580</v>
      </c>
      <c r="AD43" s="23">
        <f t="shared" si="352"/>
        <v>23940</v>
      </c>
      <c r="AE43" s="23">
        <f t="shared" si="352"/>
        <v>23940</v>
      </c>
      <c r="AF43" s="23">
        <f t="shared" si="352"/>
        <v>23780</v>
      </c>
      <c r="AG43" s="23">
        <f t="shared" si="352"/>
        <v>25540</v>
      </c>
      <c r="AH43" s="23">
        <f t="shared" si="352"/>
        <v>26740</v>
      </c>
      <c r="AI43" s="23">
        <f t="shared" si="352"/>
        <v>27700</v>
      </c>
      <c r="AJ43" s="23">
        <f t="shared" si="352"/>
        <v>27460</v>
      </c>
      <c r="AK43" s="23">
        <f t="shared" si="352"/>
        <v>30100</v>
      </c>
      <c r="AL43" s="23">
        <f t="shared" si="352"/>
        <v>30100</v>
      </c>
      <c r="AM43" s="23">
        <f t="shared" si="352"/>
        <v>32340</v>
      </c>
      <c r="AN43" s="23">
        <f t="shared" si="352"/>
        <v>38820</v>
      </c>
      <c r="AO43" s="23">
        <f t="shared" si="352"/>
        <v>41540</v>
      </c>
      <c r="AP43" s="23">
        <f t="shared" si="352"/>
        <v>42900</v>
      </c>
      <c r="AQ43" s="23">
        <f t="shared" si="352"/>
        <v>46180</v>
      </c>
      <c r="AR43" s="23">
        <f t="shared" si="352"/>
        <v>48820</v>
      </c>
      <c r="AS43" s="23">
        <f t="shared" si="352"/>
        <v>52900</v>
      </c>
      <c r="AT43" s="23">
        <f t="shared" si="352"/>
        <v>52180</v>
      </c>
      <c r="AU43" s="23">
        <f t="shared" si="352"/>
        <v>51460</v>
      </c>
      <c r="AV43" s="23">
        <f t="shared" si="352"/>
        <v>52340</v>
      </c>
      <c r="AW43" s="31">
        <f t="shared" si="352"/>
        <v>53432</v>
      </c>
      <c r="AX43" s="31">
        <f t="shared" si="352"/>
        <v>53432</v>
      </c>
      <c r="AY43" s="31">
        <f t="shared" si="352"/>
        <v>52508</v>
      </c>
      <c r="AZ43" s="31">
        <f t="shared" si="352"/>
        <v>52172</v>
      </c>
      <c r="BA43" s="31">
        <f t="shared" si="352"/>
        <v>51584</v>
      </c>
      <c r="BB43" s="31">
        <f t="shared" si="352"/>
        <v>52340</v>
      </c>
      <c r="BC43" s="31">
        <f t="shared" si="352"/>
        <v>54272</v>
      </c>
      <c r="BD43" s="31">
        <f t="shared" si="352"/>
        <v>54272</v>
      </c>
      <c r="BE43" s="31">
        <f t="shared" si="352"/>
        <v>54272</v>
      </c>
      <c r="BF43" s="31">
        <f t="shared" si="352"/>
        <v>54272</v>
      </c>
      <c r="BG43" s="31">
        <f t="shared" si="352"/>
        <v>53516</v>
      </c>
      <c r="BH43" s="31">
        <f t="shared" si="352"/>
        <v>54944</v>
      </c>
      <c r="BI43" s="31">
        <f t="shared" si="352"/>
        <v>55868</v>
      </c>
      <c r="BJ43" s="31">
        <f t="shared" si="352"/>
        <v>55868</v>
      </c>
      <c r="BK43" s="31">
        <f t="shared" si="352"/>
        <v>56708</v>
      </c>
      <c r="BL43" s="31">
        <f t="shared" si="352"/>
        <v>57464</v>
      </c>
      <c r="BM43" s="31">
        <f t="shared" si="352"/>
        <v>57464</v>
      </c>
      <c r="BN43" s="31">
        <f t="shared" si="352"/>
        <v>56708</v>
      </c>
      <c r="BO43" s="31">
        <f t="shared" si="352"/>
        <v>55784</v>
      </c>
      <c r="BP43" s="31">
        <f t="shared" si="352"/>
        <v>56792</v>
      </c>
      <c r="BQ43" s="31">
        <f t="shared" si="352"/>
        <v>57716</v>
      </c>
      <c r="BR43" s="31">
        <f t="shared" si="352"/>
        <v>58724</v>
      </c>
      <c r="BS43" s="31">
        <f t="shared" si="352"/>
        <v>58892</v>
      </c>
      <c r="BT43" s="31">
        <f t="shared" si="352"/>
        <v>59564</v>
      </c>
      <c r="BU43" s="31">
        <f t="shared" si="352"/>
        <v>59564</v>
      </c>
      <c r="BV43" s="31">
        <f t="shared" si="352"/>
        <v>59564</v>
      </c>
      <c r="BW43" s="31">
        <f t="shared" si="352"/>
        <v>59648</v>
      </c>
      <c r="BX43" s="31">
        <f t="shared" si="352"/>
        <v>60656</v>
      </c>
      <c r="BY43" s="31">
        <f t="shared" si="352"/>
        <v>62252</v>
      </c>
      <c r="BZ43" s="31">
        <f t="shared" si="352"/>
        <v>63176</v>
      </c>
      <c r="CA43" s="31">
        <f t="shared" si="352"/>
        <v>62504</v>
      </c>
      <c r="CB43" s="31">
        <f t="shared" ref="CB43:CP43" si="353">CB30</f>
        <v>62252</v>
      </c>
      <c r="CC43" s="31">
        <f t="shared" si="353"/>
        <v>61244</v>
      </c>
      <c r="CD43" s="31">
        <f t="shared" si="353"/>
        <v>61916</v>
      </c>
      <c r="CE43" s="31">
        <f t="shared" si="353"/>
        <v>62924</v>
      </c>
      <c r="CF43" s="31">
        <f t="shared" si="353"/>
        <v>63008</v>
      </c>
      <c r="CG43" s="31">
        <f t="shared" si="353"/>
        <v>63596</v>
      </c>
      <c r="CH43" s="31">
        <f t="shared" si="353"/>
        <v>64184</v>
      </c>
      <c r="CI43" s="31">
        <f t="shared" si="353"/>
        <v>63092</v>
      </c>
      <c r="CJ43" s="31">
        <f t="shared" si="353"/>
        <v>63008</v>
      </c>
      <c r="CK43" s="31">
        <f t="shared" si="353"/>
        <v>63008</v>
      </c>
      <c r="CL43" s="31">
        <f t="shared" si="353"/>
        <v>63008</v>
      </c>
      <c r="CM43" s="31">
        <f t="shared" si="353"/>
        <v>62672</v>
      </c>
      <c r="CN43" s="31">
        <f t="shared" si="353"/>
        <v>62756</v>
      </c>
      <c r="CO43" s="31">
        <f t="shared" si="353"/>
        <v>62840</v>
      </c>
      <c r="CP43" s="31">
        <f t="shared" si="353"/>
        <v>62672</v>
      </c>
    </row>
    <row r="44" spans="2:94" x14ac:dyDescent="0.35">
      <c r="B44" s="6" t="s">
        <v>102</v>
      </c>
      <c r="C44" s="6" t="s">
        <v>118</v>
      </c>
      <c r="D44" s="6">
        <v>0</v>
      </c>
      <c r="E44" s="27">
        <f t="shared" ref="E44:O44" si="354">E5*E14</f>
        <v>0</v>
      </c>
      <c r="F44" s="27">
        <f t="shared" si="354"/>
        <v>1755</v>
      </c>
      <c r="G44" s="27">
        <f t="shared" si="354"/>
        <v>1755</v>
      </c>
      <c r="H44" s="27">
        <f t="shared" si="354"/>
        <v>1755</v>
      </c>
      <c r="I44" s="27">
        <f t="shared" si="354"/>
        <v>1755</v>
      </c>
      <c r="J44" s="27">
        <f t="shared" si="354"/>
        <v>3915</v>
      </c>
      <c r="K44" s="27">
        <f t="shared" si="354"/>
        <v>4410</v>
      </c>
      <c r="L44" s="27">
        <f t="shared" si="354"/>
        <v>4725</v>
      </c>
      <c r="M44" s="27">
        <f t="shared" si="354"/>
        <v>4545</v>
      </c>
      <c r="N44" s="27">
        <f t="shared" si="354"/>
        <v>5535</v>
      </c>
      <c r="O44" s="27">
        <f t="shared" si="354"/>
        <v>5940</v>
      </c>
      <c r="P44" s="27">
        <f t="shared" ref="P44:CA44" si="355">P5*P14</f>
        <v>5670</v>
      </c>
      <c r="Q44" s="27">
        <f t="shared" si="355"/>
        <v>6300</v>
      </c>
      <c r="R44" s="27">
        <f t="shared" si="355"/>
        <v>7110</v>
      </c>
      <c r="S44" s="27">
        <f t="shared" si="355"/>
        <v>7605</v>
      </c>
      <c r="T44" s="27">
        <f t="shared" si="355"/>
        <v>9135</v>
      </c>
      <c r="U44" s="27">
        <f t="shared" si="355"/>
        <v>9135</v>
      </c>
      <c r="V44" s="27">
        <f t="shared" si="355"/>
        <v>9135</v>
      </c>
      <c r="W44" s="27">
        <f t="shared" si="355"/>
        <v>10575</v>
      </c>
      <c r="X44" s="27">
        <f t="shared" si="355"/>
        <v>12060</v>
      </c>
      <c r="Y44" s="27">
        <f t="shared" si="355"/>
        <v>12060</v>
      </c>
      <c r="Z44" s="27">
        <f t="shared" si="355"/>
        <v>12060</v>
      </c>
      <c r="AA44" s="23">
        <f t="shared" si="355"/>
        <v>13132</v>
      </c>
      <c r="AB44" s="23">
        <f t="shared" si="355"/>
        <v>14504</v>
      </c>
      <c r="AC44" s="23">
        <f t="shared" si="355"/>
        <v>15876</v>
      </c>
      <c r="AD44" s="23">
        <f t="shared" si="355"/>
        <v>15484</v>
      </c>
      <c r="AE44" s="23">
        <f t="shared" si="355"/>
        <v>15484</v>
      </c>
      <c r="AF44" s="23">
        <f t="shared" si="355"/>
        <v>15386</v>
      </c>
      <c r="AG44" s="23">
        <f t="shared" si="355"/>
        <v>16464</v>
      </c>
      <c r="AH44" s="23">
        <f t="shared" si="355"/>
        <v>17199</v>
      </c>
      <c r="AI44" s="23">
        <f t="shared" si="355"/>
        <v>17787</v>
      </c>
      <c r="AJ44" s="23">
        <f t="shared" si="355"/>
        <v>17640</v>
      </c>
      <c r="AK44" s="23">
        <f t="shared" si="355"/>
        <v>19257</v>
      </c>
      <c r="AL44" s="23">
        <f t="shared" si="355"/>
        <v>19257</v>
      </c>
      <c r="AM44" s="23">
        <f t="shared" si="355"/>
        <v>20629</v>
      </c>
      <c r="AN44" s="23">
        <f t="shared" si="355"/>
        <v>24598</v>
      </c>
      <c r="AO44" s="23">
        <f t="shared" si="355"/>
        <v>26264</v>
      </c>
      <c r="AP44" s="23">
        <f t="shared" si="355"/>
        <v>27097</v>
      </c>
      <c r="AQ44" s="23">
        <f t="shared" si="355"/>
        <v>29106</v>
      </c>
      <c r="AR44" s="23">
        <f t="shared" si="355"/>
        <v>30723</v>
      </c>
      <c r="AS44" s="23">
        <f t="shared" si="355"/>
        <v>33222</v>
      </c>
      <c r="AT44" s="23">
        <f t="shared" si="355"/>
        <v>32781</v>
      </c>
      <c r="AU44" s="23">
        <f t="shared" si="355"/>
        <v>32340</v>
      </c>
      <c r="AV44" s="23">
        <f t="shared" si="355"/>
        <v>32879</v>
      </c>
      <c r="AW44" s="31">
        <f t="shared" si="355"/>
        <v>35568</v>
      </c>
      <c r="AX44" s="31">
        <f t="shared" si="355"/>
        <v>35568</v>
      </c>
      <c r="AY44" s="31">
        <f t="shared" si="355"/>
        <v>34996</v>
      </c>
      <c r="AZ44" s="31">
        <f t="shared" si="355"/>
        <v>34788</v>
      </c>
      <c r="BA44" s="31">
        <f t="shared" si="355"/>
        <v>34424</v>
      </c>
      <c r="BB44" s="31">
        <f t="shared" si="355"/>
        <v>34892</v>
      </c>
      <c r="BC44" s="31">
        <f t="shared" si="355"/>
        <v>36088</v>
      </c>
      <c r="BD44" s="31">
        <f t="shared" si="355"/>
        <v>36088</v>
      </c>
      <c r="BE44" s="31">
        <f t="shared" si="355"/>
        <v>36088</v>
      </c>
      <c r="BF44" s="31">
        <f t="shared" si="355"/>
        <v>36088</v>
      </c>
      <c r="BG44" s="31">
        <f t="shared" si="355"/>
        <v>35620</v>
      </c>
      <c r="BH44" s="31">
        <f t="shared" si="355"/>
        <v>36504</v>
      </c>
      <c r="BI44" s="31">
        <f t="shared" si="355"/>
        <v>37076</v>
      </c>
      <c r="BJ44" s="31">
        <f t="shared" si="355"/>
        <v>37076</v>
      </c>
      <c r="BK44" s="31">
        <f t="shared" si="355"/>
        <v>37596</v>
      </c>
      <c r="BL44" s="31">
        <f t="shared" si="355"/>
        <v>38064</v>
      </c>
      <c r="BM44" s="31">
        <f t="shared" si="355"/>
        <v>38064</v>
      </c>
      <c r="BN44" s="31">
        <f t="shared" si="355"/>
        <v>37596</v>
      </c>
      <c r="BO44" s="31">
        <f t="shared" si="355"/>
        <v>37024</v>
      </c>
      <c r="BP44" s="31">
        <f t="shared" si="355"/>
        <v>37648</v>
      </c>
      <c r="BQ44" s="31">
        <f t="shared" si="355"/>
        <v>38220</v>
      </c>
      <c r="BR44" s="31">
        <f t="shared" si="355"/>
        <v>38844</v>
      </c>
      <c r="BS44" s="31">
        <f t="shared" si="355"/>
        <v>38948</v>
      </c>
      <c r="BT44" s="31">
        <f t="shared" si="355"/>
        <v>39364</v>
      </c>
      <c r="BU44" s="31">
        <f t="shared" si="355"/>
        <v>39364</v>
      </c>
      <c r="BV44" s="31">
        <f t="shared" si="355"/>
        <v>39364</v>
      </c>
      <c r="BW44" s="31">
        <f t="shared" si="355"/>
        <v>39416</v>
      </c>
      <c r="BX44" s="31">
        <f t="shared" si="355"/>
        <v>40040</v>
      </c>
      <c r="BY44" s="31">
        <f t="shared" si="355"/>
        <v>41028</v>
      </c>
      <c r="BZ44" s="31">
        <f t="shared" si="355"/>
        <v>41600</v>
      </c>
      <c r="CA44" s="31">
        <f t="shared" si="355"/>
        <v>41184</v>
      </c>
      <c r="CB44" s="31">
        <f t="shared" ref="CB44:CP44" si="356">CB5*CB14</f>
        <v>41028</v>
      </c>
      <c r="CC44" s="31">
        <f t="shared" si="356"/>
        <v>40404</v>
      </c>
      <c r="CD44" s="31">
        <f t="shared" si="356"/>
        <v>40820</v>
      </c>
      <c r="CE44" s="31">
        <f t="shared" si="356"/>
        <v>41444</v>
      </c>
      <c r="CF44" s="31">
        <f t="shared" si="356"/>
        <v>41496</v>
      </c>
      <c r="CG44" s="31">
        <f t="shared" si="356"/>
        <v>41860</v>
      </c>
      <c r="CH44" s="31">
        <f t="shared" si="356"/>
        <v>42224</v>
      </c>
      <c r="CI44" s="31">
        <f t="shared" si="356"/>
        <v>41548</v>
      </c>
      <c r="CJ44" s="31">
        <f t="shared" si="356"/>
        <v>41496</v>
      </c>
      <c r="CK44" s="31">
        <f t="shared" si="356"/>
        <v>41496</v>
      </c>
      <c r="CL44" s="31">
        <f t="shared" si="356"/>
        <v>41496</v>
      </c>
      <c r="CM44" s="31">
        <f t="shared" si="356"/>
        <v>41288</v>
      </c>
      <c r="CN44" s="31">
        <f t="shared" si="356"/>
        <v>41340</v>
      </c>
      <c r="CO44" s="31">
        <f t="shared" si="356"/>
        <v>41392</v>
      </c>
      <c r="CP44" s="31">
        <f t="shared" si="356"/>
        <v>41288</v>
      </c>
    </row>
    <row r="45" spans="2:94" x14ac:dyDescent="0.35">
      <c r="B45" s="6" t="s">
        <v>69</v>
      </c>
      <c r="C45" s="15" t="s">
        <v>119</v>
      </c>
      <c r="D45" s="6">
        <v>0</v>
      </c>
      <c r="E45" s="27">
        <f>E43-E44</f>
        <v>0</v>
      </c>
      <c r="F45" s="27">
        <f t="shared" ref="F45:O45" si="357">F43-F44</f>
        <v>1170</v>
      </c>
      <c r="G45" s="27">
        <f t="shared" si="357"/>
        <v>1170</v>
      </c>
      <c r="H45" s="27">
        <f t="shared" si="357"/>
        <v>1170</v>
      </c>
      <c r="I45" s="27">
        <f t="shared" si="357"/>
        <v>1170</v>
      </c>
      <c r="J45" s="27">
        <f t="shared" si="357"/>
        <v>2610</v>
      </c>
      <c r="K45" s="27">
        <f t="shared" si="357"/>
        <v>2940</v>
      </c>
      <c r="L45" s="27">
        <f t="shared" si="357"/>
        <v>3150</v>
      </c>
      <c r="M45" s="27">
        <f t="shared" si="357"/>
        <v>3030</v>
      </c>
      <c r="N45" s="27">
        <f t="shared" si="357"/>
        <v>3690</v>
      </c>
      <c r="O45" s="27">
        <f t="shared" si="357"/>
        <v>3960</v>
      </c>
      <c r="P45" s="27">
        <f t="shared" ref="P45:CA45" si="358">P43-P44</f>
        <v>3780</v>
      </c>
      <c r="Q45" s="27">
        <f t="shared" si="358"/>
        <v>4200</v>
      </c>
      <c r="R45" s="27">
        <f t="shared" si="358"/>
        <v>4740</v>
      </c>
      <c r="S45" s="27">
        <f t="shared" si="358"/>
        <v>5070</v>
      </c>
      <c r="T45" s="27">
        <f t="shared" si="358"/>
        <v>6090</v>
      </c>
      <c r="U45" s="27">
        <f t="shared" si="358"/>
        <v>6090</v>
      </c>
      <c r="V45" s="27">
        <f t="shared" si="358"/>
        <v>6090</v>
      </c>
      <c r="W45" s="27">
        <f t="shared" si="358"/>
        <v>7050</v>
      </c>
      <c r="X45" s="27">
        <f t="shared" si="358"/>
        <v>8040</v>
      </c>
      <c r="Y45" s="27">
        <f t="shared" si="358"/>
        <v>8040</v>
      </c>
      <c r="Z45" s="27">
        <f t="shared" si="358"/>
        <v>8040</v>
      </c>
      <c r="AA45" s="23">
        <f t="shared" si="358"/>
        <v>6968</v>
      </c>
      <c r="AB45" s="23">
        <f t="shared" si="358"/>
        <v>7836</v>
      </c>
      <c r="AC45" s="23">
        <f t="shared" si="358"/>
        <v>8704</v>
      </c>
      <c r="AD45" s="23">
        <f t="shared" si="358"/>
        <v>8456</v>
      </c>
      <c r="AE45" s="23">
        <f t="shared" si="358"/>
        <v>8456</v>
      </c>
      <c r="AF45" s="23">
        <f t="shared" si="358"/>
        <v>8394</v>
      </c>
      <c r="AG45" s="23">
        <f t="shared" si="358"/>
        <v>9076</v>
      </c>
      <c r="AH45" s="23">
        <f t="shared" si="358"/>
        <v>9541</v>
      </c>
      <c r="AI45" s="23">
        <f t="shared" si="358"/>
        <v>9913</v>
      </c>
      <c r="AJ45" s="23">
        <f t="shared" si="358"/>
        <v>9820</v>
      </c>
      <c r="AK45" s="23">
        <f t="shared" si="358"/>
        <v>10843</v>
      </c>
      <c r="AL45" s="23">
        <f t="shared" si="358"/>
        <v>10843</v>
      </c>
      <c r="AM45" s="23">
        <f t="shared" si="358"/>
        <v>11711</v>
      </c>
      <c r="AN45" s="23">
        <f t="shared" si="358"/>
        <v>14222</v>
      </c>
      <c r="AO45" s="23">
        <f t="shared" si="358"/>
        <v>15276</v>
      </c>
      <c r="AP45" s="23">
        <f t="shared" si="358"/>
        <v>15803</v>
      </c>
      <c r="AQ45" s="23">
        <f t="shared" si="358"/>
        <v>17074</v>
      </c>
      <c r="AR45" s="23">
        <f t="shared" si="358"/>
        <v>18097</v>
      </c>
      <c r="AS45" s="23">
        <f t="shared" si="358"/>
        <v>19678</v>
      </c>
      <c r="AT45" s="23">
        <f t="shared" si="358"/>
        <v>19399</v>
      </c>
      <c r="AU45" s="23">
        <f t="shared" si="358"/>
        <v>19120</v>
      </c>
      <c r="AV45" s="23">
        <f t="shared" si="358"/>
        <v>19461</v>
      </c>
      <c r="AW45" s="31">
        <f t="shared" si="358"/>
        <v>17864</v>
      </c>
      <c r="AX45" s="31">
        <f t="shared" si="358"/>
        <v>17864</v>
      </c>
      <c r="AY45" s="31">
        <f t="shared" si="358"/>
        <v>17512</v>
      </c>
      <c r="AZ45" s="31">
        <f t="shared" si="358"/>
        <v>17384</v>
      </c>
      <c r="BA45" s="31">
        <f t="shared" si="358"/>
        <v>17160</v>
      </c>
      <c r="BB45" s="31">
        <f t="shared" si="358"/>
        <v>17448</v>
      </c>
      <c r="BC45" s="31">
        <f t="shared" si="358"/>
        <v>18184</v>
      </c>
      <c r="BD45" s="31">
        <f t="shared" si="358"/>
        <v>18184</v>
      </c>
      <c r="BE45" s="31">
        <f t="shared" si="358"/>
        <v>18184</v>
      </c>
      <c r="BF45" s="31">
        <f t="shared" si="358"/>
        <v>18184</v>
      </c>
      <c r="BG45" s="31">
        <f t="shared" si="358"/>
        <v>17896</v>
      </c>
      <c r="BH45" s="31">
        <f t="shared" si="358"/>
        <v>18440</v>
      </c>
      <c r="BI45" s="31">
        <f t="shared" si="358"/>
        <v>18792</v>
      </c>
      <c r="BJ45" s="31">
        <f t="shared" si="358"/>
        <v>18792</v>
      </c>
      <c r="BK45" s="31">
        <f t="shared" si="358"/>
        <v>19112</v>
      </c>
      <c r="BL45" s="31">
        <f t="shared" si="358"/>
        <v>19400</v>
      </c>
      <c r="BM45" s="31">
        <f t="shared" si="358"/>
        <v>19400</v>
      </c>
      <c r="BN45" s="31">
        <f t="shared" si="358"/>
        <v>19112</v>
      </c>
      <c r="BO45" s="31">
        <f t="shared" si="358"/>
        <v>18760</v>
      </c>
      <c r="BP45" s="31">
        <f t="shared" si="358"/>
        <v>19144</v>
      </c>
      <c r="BQ45" s="31">
        <f t="shared" si="358"/>
        <v>19496</v>
      </c>
      <c r="BR45" s="31">
        <f t="shared" si="358"/>
        <v>19880</v>
      </c>
      <c r="BS45" s="31">
        <f t="shared" si="358"/>
        <v>19944</v>
      </c>
      <c r="BT45" s="31">
        <f t="shared" si="358"/>
        <v>20200</v>
      </c>
      <c r="BU45" s="31">
        <f t="shared" si="358"/>
        <v>20200</v>
      </c>
      <c r="BV45" s="31">
        <f t="shared" si="358"/>
        <v>20200</v>
      </c>
      <c r="BW45" s="31">
        <f t="shared" si="358"/>
        <v>20232</v>
      </c>
      <c r="BX45" s="31">
        <f t="shared" si="358"/>
        <v>20616</v>
      </c>
      <c r="BY45" s="31">
        <f t="shared" si="358"/>
        <v>21224</v>
      </c>
      <c r="BZ45" s="31">
        <f t="shared" si="358"/>
        <v>21576</v>
      </c>
      <c r="CA45" s="31">
        <f t="shared" si="358"/>
        <v>21320</v>
      </c>
      <c r="CB45" s="31">
        <f t="shared" ref="CB45:CP45" si="359">CB43-CB44</f>
        <v>21224</v>
      </c>
      <c r="CC45" s="31">
        <f t="shared" si="359"/>
        <v>20840</v>
      </c>
      <c r="CD45" s="31">
        <f t="shared" si="359"/>
        <v>21096</v>
      </c>
      <c r="CE45" s="31">
        <f t="shared" si="359"/>
        <v>21480</v>
      </c>
      <c r="CF45" s="31">
        <f t="shared" si="359"/>
        <v>21512</v>
      </c>
      <c r="CG45" s="31">
        <f t="shared" si="359"/>
        <v>21736</v>
      </c>
      <c r="CH45" s="31">
        <f t="shared" si="359"/>
        <v>21960</v>
      </c>
      <c r="CI45" s="31">
        <f t="shared" si="359"/>
        <v>21544</v>
      </c>
      <c r="CJ45" s="31">
        <f t="shared" si="359"/>
        <v>21512</v>
      </c>
      <c r="CK45" s="31">
        <f t="shared" si="359"/>
        <v>21512</v>
      </c>
      <c r="CL45" s="31">
        <f t="shared" si="359"/>
        <v>21512</v>
      </c>
      <c r="CM45" s="31">
        <f t="shared" si="359"/>
        <v>21384</v>
      </c>
      <c r="CN45" s="31">
        <f t="shared" si="359"/>
        <v>21416</v>
      </c>
      <c r="CO45" s="31">
        <f t="shared" si="359"/>
        <v>21448</v>
      </c>
      <c r="CP45" s="31">
        <f t="shared" si="359"/>
        <v>21384</v>
      </c>
    </row>
    <row r="46" spans="2:94" x14ac:dyDescent="0.35">
      <c r="B46" s="6" t="s">
        <v>103</v>
      </c>
      <c r="C46" s="15" t="s">
        <v>120</v>
      </c>
      <c r="D46" s="17">
        <v>0</v>
      </c>
      <c r="E46" s="29">
        <f>IF(E43&lt;&gt;0,E45/E43,0)</f>
        <v>0</v>
      </c>
      <c r="F46" s="29">
        <f t="shared" ref="F46:BQ46" si="360">IF(F43&lt;&gt;0,F45/F43,0)</f>
        <v>0.4</v>
      </c>
      <c r="G46" s="29">
        <f t="shared" si="360"/>
        <v>0.4</v>
      </c>
      <c r="H46" s="29">
        <f t="shared" si="360"/>
        <v>0.4</v>
      </c>
      <c r="I46" s="29">
        <f t="shared" si="360"/>
        <v>0.4</v>
      </c>
      <c r="J46" s="29">
        <f t="shared" si="360"/>
        <v>0.4</v>
      </c>
      <c r="K46" s="29">
        <f t="shared" si="360"/>
        <v>0.4</v>
      </c>
      <c r="L46" s="29">
        <f t="shared" si="360"/>
        <v>0.4</v>
      </c>
      <c r="M46" s="29">
        <f t="shared" si="360"/>
        <v>0.4</v>
      </c>
      <c r="N46" s="29">
        <f t="shared" si="360"/>
        <v>0.4</v>
      </c>
      <c r="O46" s="29">
        <f t="shared" si="360"/>
        <v>0.4</v>
      </c>
      <c r="P46" s="29">
        <f t="shared" si="360"/>
        <v>0.4</v>
      </c>
      <c r="Q46" s="29">
        <f t="shared" si="360"/>
        <v>0.4</v>
      </c>
      <c r="R46" s="29">
        <f t="shared" si="360"/>
        <v>0.4</v>
      </c>
      <c r="S46" s="29">
        <f t="shared" si="360"/>
        <v>0.4</v>
      </c>
      <c r="T46" s="29">
        <f t="shared" si="360"/>
        <v>0.4</v>
      </c>
      <c r="U46" s="29">
        <f t="shared" si="360"/>
        <v>0.4</v>
      </c>
      <c r="V46" s="29">
        <f t="shared" si="360"/>
        <v>0.4</v>
      </c>
      <c r="W46" s="29">
        <f t="shared" si="360"/>
        <v>0.4</v>
      </c>
      <c r="X46" s="29">
        <f t="shared" si="360"/>
        <v>0.4</v>
      </c>
      <c r="Y46" s="29">
        <f t="shared" si="360"/>
        <v>0.4</v>
      </c>
      <c r="Z46" s="29">
        <f t="shared" si="360"/>
        <v>0.4</v>
      </c>
      <c r="AA46" s="25">
        <f t="shared" si="360"/>
        <v>0.34666666666666668</v>
      </c>
      <c r="AB46" s="25">
        <f t="shared" si="360"/>
        <v>0.35076096687555952</v>
      </c>
      <c r="AC46" s="25">
        <f t="shared" si="360"/>
        <v>0.35410903173311636</v>
      </c>
      <c r="AD46" s="25">
        <f t="shared" si="360"/>
        <v>0.35321637426900587</v>
      </c>
      <c r="AE46" s="25">
        <f t="shared" si="360"/>
        <v>0.35321637426900587</v>
      </c>
      <c r="AF46" s="25">
        <f t="shared" si="360"/>
        <v>0.35298570227081583</v>
      </c>
      <c r="AG46" s="25">
        <f t="shared" si="360"/>
        <v>0.35536413469068129</v>
      </c>
      <c r="AH46" s="25">
        <f t="shared" si="360"/>
        <v>0.35680628272251308</v>
      </c>
      <c r="AI46" s="25">
        <f t="shared" si="360"/>
        <v>0.35787003610108303</v>
      </c>
      <c r="AJ46" s="25">
        <f t="shared" si="360"/>
        <v>0.35761107064821557</v>
      </c>
      <c r="AK46" s="25">
        <f t="shared" si="360"/>
        <v>0.36023255813953486</v>
      </c>
      <c r="AL46" s="25">
        <f t="shared" si="360"/>
        <v>0.36023255813953486</v>
      </c>
      <c r="AM46" s="25">
        <f t="shared" si="360"/>
        <v>0.36212121212121212</v>
      </c>
      <c r="AN46" s="25">
        <f t="shared" si="360"/>
        <v>0.36635754765584749</v>
      </c>
      <c r="AO46" s="25">
        <f t="shared" si="360"/>
        <v>0.36774193548387096</v>
      </c>
      <c r="AP46" s="25">
        <f t="shared" si="360"/>
        <v>0.36836829836829837</v>
      </c>
      <c r="AQ46" s="25">
        <f t="shared" si="360"/>
        <v>0.36972715461238631</v>
      </c>
      <c r="AR46" s="25">
        <f t="shared" si="360"/>
        <v>0.37068824252355592</v>
      </c>
      <c r="AS46" s="25">
        <f t="shared" si="360"/>
        <v>0.37198487712665407</v>
      </c>
      <c r="AT46" s="25">
        <f t="shared" si="360"/>
        <v>0.3717707934074358</v>
      </c>
      <c r="AU46" s="25">
        <f t="shared" si="360"/>
        <v>0.37155071900505249</v>
      </c>
      <c r="AV46" s="25">
        <f t="shared" si="360"/>
        <v>0.3718188765762323</v>
      </c>
      <c r="AW46" s="33">
        <f t="shared" si="360"/>
        <v>0.33433148674951341</v>
      </c>
      <c r="AX46" s="33">
        <f t="shared" si="360"/>
        <v>0.33433148674951341</v>
      </c>
      <c r="AY46" s="33">
        <f t="shared" si="360"/>
        <v>0.33351108402529139</v>
      </c>
      <c r="AZ46" s="33">
        <f t="shared" si="360"/>
        <v>0.3332055508701986</v>
      </c>
      <c r="BA46" s="33">
        <f t="shared" si="360"/>
        <v>0.33266129032258063</v>
      </c>
      <c r="BB46" s="33">
        <f t="shared" si="360"/>
        <v>0.33335880779518534</v>
      </c>
      <c r="BC46" s="33">
        <f t="shared" si="360"/>
        <v>0.33505306603773582</v>
      </c>
      <c r="BD46" s="33">
        <f t="shared" si="360"/>
        <v>0.33505306603773582</v>
      </c>
      <c r="BE46" s="33">
        <f t="shared" si="360"/>
        <v>0.33505306603773582</v>
      </c>
      <c r="BF46" s="33">
        <f t="shared" si="360"/>
        <v>0.33505306603773582</v>
      </c>
      <c r="BG46" s="33">
        <f t="shared" si="360"/>
        <v>0.33440466402571195</v>
      </c>
      <c r="BH46" s="33">
        <f t="shared" si="360"/>
        <v>0.33561444379732092</v>
      </c>
      <c r="BI46" s="33">
        <f t="shared" si="360"/>
        <v>0.33636428724851436</v>
      </c>
      <c r="BJ46" s="33">
        <f t="shared" si="360"/>
        <v>0.33636428724851436</v>
      </c>
      <c r="BK46" s="33">
        <f t="shared" si="360"/>
        <v>0.33702475841151158</v>
      </c>
      <c r="BL46" s="33">
        <f t="shared" si="360"/>
        <v>0.33760267297786439</v>
      </c>
      <c r="BM46" s="33">
        <f t="shared" si="360"/>
        <v>0.33760267297786439</v>
      </c>
      <c r="BN46" s="33">
        <f t="shared" si="360"/>
        <v>0.33702475841151158</v>
      </c>
      <c r="BO46" s="33">
        <f t="shared" si="360"/>
        <v>0.33629714613509248</v>
      </c>
      <c r="BP46" s="33">
        <f t="shared" si="360"/>
        <v>0.33708973094802086</v>
      </c>
      <c r="BQ46" s="33">
        <f t="shared" si="360"/>
        <v>0.33779194677385821</v>
      </c>
      <c r="BR46" s="33">
        <f t="shared" ref="BR46:CP46" si="361">IF(BR43&lt;&gt;0,BR45/BR43,0)</f>
        <v>0.33853279749335874</v>
      </c>
      <c r="BS46" s="33">
        <f t="shared" si="361"/>
        <v>0.33865380696868846</v>
      </c>
      <c r="BT46" s="33">
        <f t="shared" si="361"/>
        <v>0.33913101873614937</v>
      </c>
      <c r="BU46" s="33">
        <f t="shared" si="361"/>
        <v>0.33913101873614937</v>
      </c>
      <c r="BV46" s="33">
        <f t="shared" si="361"/>
        <v>0.33913101873614937</v>
      </c>
      <c r="BW46" s="33">
        <f t="shared" si="361"/>
        <v>0.33918991416309013</v>
      </c>
      <c r="BX46" s="33">
        <f t="shared" si="361"/>
        <v>0.33988393563703506</v>
      </c>
      <c r="BY46" s="33">
        <f t="shared" si="361"/>
        <v>0.34093683737068686</v>
      </c>
      <c r="BZ46" s="33">
        <f t="shared" si="361"/>
        <v>0.34152209699886033</v>
      </c>
      <c r="CA46" s="33">
        <f t="shared" si="361"/>
        <v>0.34109816971713808</v>
      </c>
      <c r="CB46" s="33">
        <f t="shared" si="361"/>
        <v>0.34093683737068686</v>
      </c>
      <c r="CC46" s="33">
        <f t="shared" si="361"/>
        <v>0.34027823133694729</v>
      </c>
      <c r="CD46" s="33">
        <f t="shared" si="361"/>
        <v>0.34071968473415598</v>
      </c>
      <c r="CE46" s="33">
        <f t="shared" si="361"/>
        <v>0.34136418536647384</v>
      </c>
      <c r="CF46" s="33">
        <f t="shared" si="361"/>
        <v>0.34141696292534279</v>
      </c>
      <c r="CG46" s="33">
        <f t="shared" si="361"/>
        <v>0.34178250204415372</v>
      </c>
      <c r="CH46" s="33">
        <f t="shared" si="361"/>
        <v>0.34214134363704352</v>
      </c>
      <c r="CI46" s="33">
        <f t="shared" si="361"/>
        <v>0.34146959994928039</v>
      </c>
      <c r="CJ46" s="33">
        <f t="shared" si="361"/>
        <v>0.34141696292534279</v>
      </c>
      <c r="CK46" s="33">
        <f t="shared" si="361"/>
        <v>0.34141696292534279</v>
      </c>
      <c r="CL46" s="33">
        <f t="shared" si="361"/>
        <v>0.34141696292534279</v>
      </c>
      <c r="CM46" s="33">
        <f t="shared" si="361"/>
        <v>0.34120500382946134</v>
      </c>
      <c r="CN46" s="33">
        <f t="shared" si="361"/>
        <v>0.34125820638664034</v>
      </c>
      <c r="CO46" s="33">
        <f t="shared" si="361"/>
        <v>0.3413112667091025</v>
      </c>
      <c r="CP46" s="33">
        <f t="shared" si="361"/>
        <v>0.34120500382946134</v>
      </c>
    </row>
    <row r="47" spans="2:94" x14ac:dyDescent="0.35">
      <c r="B47" s="6"/>
      <c r="C47" s="6"/>
      <c r="D47" s="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</row>
    <row r="48" spans="2:94" x14ac:dyDescent="0.35">
      <c r="B48" s="14" t="s">
        <v>138</v>
      </c>
      <c r="C48" s="6"/>
      <c r="D48" s="6"/>
      <c r="E48" s="27">
        <f>IF((E43*0.1)&gt;0,(E43*0.1),350)</f>
        <v>350</v>
      </c>
      <c r="F48" s="27">
        <f t="shared" ref="F48:BQ48" si="362">IF((F43*0.1)&gt;0,(F43*0.1),350)</f>
        <v>292.5</v>
      </c>
      <c r="G48" s="27">
        <f t="shared" si="362"/>
        <v>292.5</v>
      </c>
      <c r="H48" s="27">
        <f t="shared" si="362"/>
        <v>292.5</v>
      </c>
      <c r="I48" s="27">
        <f t="shared" si="362"/>
        <v>292.5</v>
      </c>
      <c r="J48" s="27">
        <f t="shared" si="362"/>
        <v>652.5</v>
      </c>
      <c r="K48" s="27">
        <f t="shared" si="362"/>
        <v>735</v>
      </c>
      <c r="L48" s="27">
        <f t="shared" si="362"/>
        <v>787.5</v>
      </c>
      <c r="M48" s="27">
        <f t="shared" si="362"/>
        <v>757.5</v>
      </c>
      <c r="N48" s="27">
        <f t="shared" si="362"/>
        <v>922.5</v>
      </c>
      <c r="O48" s="27">
        <f t="shared" si="362"/>
        <v>990</v>
      </c>
      <c r="P48" s="27">
        <f t="shared" si="362"/>
        <v>945</v>
      </c>
      <c r="Q48" s="27">
        <f t="shared" si="362"/>
        <v>1050</v>
      </c>
      <c r="R48" s="27">
        <f t="shared" si="362"/>
        <v>1185</v>
      </c>
      <c r="S48" s="27">
        <f t="shared" si="362"/>
        <v>1267.5</v>
      </c>
      <c r="T48" s="27">
        <f t="shared" si="362"/>
        <v>1522.5</v>
      </c>
      <c r="U48" s="27">
        <f t="shared" si="362"/>
        <v>1522.5</v>
      </c>
      <c r="V48" s="27">
        <f t="shared" si="362"/>
        <v>1522.5</v>
      </c>
      <c r="W48" s="27">
        <f t="shared" si="362"/>
        <v>1762.5</v>
      </c>
      <c r="X48" s="27">
        <f t="shared" si="362"/>
        <v>2010</v>
      </c>
      <c r="Y48" s="27">
        <f t="shared" si="362"/>
        <v>2010</v>
      </c>
      <c r="Z48" s="27">
        <f t="shared" si="362"/>
        <v>2010</v>
      </c>
      <c r="AA48" s="23">
        <f t="shared" si="362"/>
        <v>2010</v>
      </c>
      <c r="AB48" s="23">
        <f t="shared" si="362"/>
        <v>2234</v>
      </c>
      <c r="AC48" s="23">
        <f t="shared" si="362"/>
        <v>2458</v>
      </c>
      <c r="AD48" s="23">
        <f t="shared" si="362"/>
        <v>2394</v>
      </c>
      <c r="AE48" s="23">
        <f t="shared" si="362"/>
        <v>2394</v>
      </c>
      <c r="AF48" s="23">
        <f t="shared" si="362"/>
        <v>2378</v>
      </c>
      <c r="AG48" s="23">
        <f t="shared" si="362"/>
        <v>2554</v>
      </c>
      <c r="AH48" s="23">
        <f t="shared" si="362"/>
        <v>2674</v>
      </c>
      <c r="AI48" s="23">
        <f t="shared" si="362"/>
        <v>2770</v>
      </c>
      <c r="AJ48" s="23">
        <f t="shared" si="362"/>
        <v>2746</v>
      </c>
      <c r="AK48" s="23">
        <f t="shared" si="362"/>
        <v>3010</v>
      </c>
      <c r="AL48" s="23">
        <f t="shared" si="362"/>
        <v>3010</v>
      </c>
      <c r="AM48" s="23">
        <f t="shared" si="362"/>
        <v>3234</v>
      </c>
      <c r="AN48" s="23">
        <f t="shared" si="362"/>
        <v>3882</v>
      </c>
      <c r="AO48" s="23">
        <f t="shared" si="362"/>
        <v>4154</v>
      </c>
      <c r="AP48" s="23">
        <f t="shared" si="362"/>
        <v>4290</v>
      </c>
      <c r="AQ48" s="23">
        <f t="shared" si="362"/>
        <v>4618</v>
      </c>
      <c r="AR48" s="23">
        <f t="shared" si="362"/>
        <v>4882</v>
      </c>
      <c r="AS48" s="23">
        <f t="shared" si="362"/>
        <v>5290</v>
      </c>
      <c r="AT48" s="23">
        <f t="shared" si="362"/>
        <v>5218</v>
      </c>
      <c r="AU48" s="23">
        <f t="shared" si="362"/>
        <v>5146</v>
      </c>
      <c r="AV48" s="23">
        <f t="shared" si="362"/>
        <v>5234</v>
      </c>
      <c r="AW48" s="31">
        <f t="shared" si="362"/>
        <v>5343.2000000000007</v>
      </c>
      <c r="AX48" s="31">
        <f t="shared" si="362"/>
        <v>5343.2000000000007</v>
      </c>
      <c r="AY48" s="31">
        <f t="shared" si="362"/>
        <v>5250.8</v>
      </c>
      <c r="AZ48" s="31">
        <f t="shared" si="362"/>
        <v>5217.2000000000007</v>
      </c>
      <c r="BA48" s="31">
        <f t="shared" si="362"/>
        <v>5158.4000000000005</v>
      </c>
      <c r="BB48" s="31">
        <f t="shared" si="362"/>
        <v>5234</v>
      </c>
      <c r="BC48" s="31">
        <f t="shared" si="362"/>
        <v>5427.2000000000007</v>
      </c>
      <c r="BD48" s="31">
        <f t="shared" si="362"/>
        <v>5427.2000000000007</v>
      </c>
      <c r="BE48" s="31">
        <f t="shared" si="362"/>
        <v>5427.2000000000007</v>
      </c>
      <c r="BF48" s="31">
        <f t="shared" si="362"/>
        <v>5427.2000000000007</v>
      </c>
      <c r="BG48" s="31">
        <f t="shared" si="362"/>
        <v>5351.6</v>
      </c>
      <c r="BH48" s="31">
        <f t="shared" si="362"/>
        <v>5494.4000000000005</v>
      </c>
      <c r="BI48" s="31">
        <f t="shared" si="362"/>
        <v>5586.8</v>
      </c>
      <c r="BJ48" s="31">
        <f t="shared" si="362"/>
        <v>5586.8</v>
      </c>
      <c r="BK48" s="31">
        <f t="shared" si="362"/>
        <v>5670.8</v>
      </c>
      <c r="BL48" s="31">
        <f t="shared" si="362"/>
        <v>5746.4000000000005</v>
      </c>
      <c r="BM48" s="31">
        <f t="shared" si="362"/>
        <v>5746.4000000000005</v>
      </c>
      <c r="BN48" s="31">
        <f t="shared" si="362"/>
        <v>5670.8</v>
      </c>
      <c r="BO48" s="31">
        <f t="shared" si="362"/>
        <v>5578.4000000000005</v>
      </c>
      <c r="BP48" s="31">
        <f t="shared" si="362"/>
        <v>5679.2000000000007</v>
      </c>
      <c r="BQ48" s="31">
        <f t="shared" si="362"/>
        <v>5771.6</v>
      </c>
      <c r="BR48" s="31">
        <f t="shared" ref="BR48:CP48" si="363">IF((BR43*0.1)&gt;0,(BR43*0.1),350)</f>
        <v>5872.4000000000005</v>
      </c>
      <c r="BS48" s="31">
        <f t="shared" si="363"/>
        <v>5889.2000000000007</v>
      </c>
      <c r="BT48" s="31">
        <f t="shared" si="363"/>
        <v>5956.4000000000005</v>
      </c>
      <c r="BU48" s="31">
        <f t="shared" si="363"/>
        <v>5956.4000000000005</v>
      </c>
      <c r="BV48" s="31">
        <f t="shared" si="363"/>
        <v>5956.4000000000005</v>
      </c>
      <c r="BW48" s="31">
        <f t="shared" si="363"/>
        <v>5964.8</v>
      </c>
      <c r="BX48" s="31">
        <f t="shared" si="363"/>
        <v>6065.6</v>
      </c>
      <c r="BY48" s="31">
        <f t="shared" si="363"/>
        <v>6225.2000000000007</v>
      </c>
      <c r="BZ48" s="31">
        <f t="shared" si="363"/>
        <v>6317.6</v>
      </c>
      <c r="CA48" s="31">
        <f t="shared" si="363"/>
        <v>6250.4000000000005</v>
      </c>
      <c r="CB48" s="31">
        <f t="shared" si="363"/>
        <v>6225.2000000000007</v>
      </c>
      <c r="CC48" s="31">
        <f t="shared" si="363"/>
        <v>6124.4000000000005</v>
      </c>
      <c r="CD48" s="31">
        <f t="shared" si="363"/>
        <v>6191.6</v>
      </c>
      <c r="CE48" s="31">
        <f t="shared" si="363"/>
        <v>6292.4000000000005</v>
      </c>
      <c r="CF48" s="31">
        <f t="shared" si="363"/>
        <v>6300.8</v>
      </c>
      <c r="CG48" s="31">
        <f t="shared" si="363"/>
        <v>6359.6</v>
      </c>
      <c r="CH48" s="31">
        <f t="shared" si="363"/>
        <v>6418.4000000000005</v>
      </c>
      <c r="CI48" s="31">
        <f t="shared" si="363"/>
        <v>6309.2000000000007</v>
      </c>
      <c r="CJ48" s="31">
        <f t="shared" si="363"/>
        <v>6300.8</v>
      </c>
      <c r="CK48" s="31">
        <f t="shared" si="363"/>
        <v>6300.8</v>
      </c>
      <c r="CL48" s="31">
        <f t="shared" si="363"/>
        <v>6300.8</v>
      </c>
      <c r="CM48" s="31">
        <f t="shared" si="363"/>
        <v>6267.2000000000007</v>
      </c>
      <c r="CN48" s="31">
        <f t="shared" si="363"/>
        <v>6275.6</v>
      </c>
      <c r="CO48" s="31">
        <f t="shared" si="363"/>
        <v>6284</v>
      </c>
      <c r="CP48" s="31">
        <f t="shared" si="363"/>
        <v>6267.2000000000007</v>
      </c>
    </row>
    <row r="49" spans="2:94" x14ac:dyDescent="0.35">
      <c r="B49" s="6"/>
      <c r="C49" s="6"/>
      <c r="D49" s="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</row>
    <row r="50" spans="2:94" x14ac:dyDescent="0.35">
      <c r="B50" s="6" t="s">
        <v>104</v>
      </c>
      <c r="C50" s="6" t="s">
        <v>133</v>
      </c>
      <c r="D50" s="6"/>
      <c r="E50" s="27">
        <f t="shared" ref="E50:O50" si="364">E43*E46-E48</f>
        <v>-350</v>
      </c>
      <c r="F50" s="27">
        <f t="shared" si="364"/>
        <v>877.5</v>
      </c>
      <c r="G50" s="27">
        <f t="shared" si="364"/>
        <v>877.5</v>
      </c>
      <c r="H50" s="27">
        <f t="shared" si="364"/>
        <v>877.5</v>
      </c>
      <c r="I50" s="27">
        <f t="shared" si="364"/>
        <v>877.5</v>
      </c>
      <c r="J50" s="27">
        <f t="shared" si="364"/>
        <v>1957.5</v>
      </c>
      <c r="K50" s="27">
        <f t="shared" si="364"/>
        <v>2205</v>
      </c>
      <c r="L50" s="27">
        <f t="shared" si="364"/>
        <v>2362.5</v>
      </c>
      <c r="M50" s="27">
        <f t="shared" si="364"/>
        <v>2272.5</v>
      </c>
      <c r="N50" s="27">
        <f t="shared" si="364"/>
        <v>2767.5</v>
      </c>
      <c r="O50" s="27">
        <f t="shared" si="364"/>
        <v>2970</v>
      </c>
      <c r="P50" s="27">
        <f t="shared" ref="P50:CA50" si="365">P43*P46-P48</f>
        <v>2835</v>
      </c>
      <c r="Q50" s="27">
        <f t="shared" si="365"/>
        <v>3150</v>
      </c>
      <c r="R50" s="27">
        <f t="shared" si="365"/>
        <v>3555</v>
      </c>
      <c r="S50" s="27">
        <f t="shared" si="365"/>
        <v>3802.5</v>
      </c>
      <c r="T50" s="27">
        <f t="shared" si="365"/>
        <v>4567.5</v>
      </c>
      <c r="U50" s="27">
        <f t="shared" si="365"/>
        <v>4567.5</v>
      </c>
      <c r="V50" s="27">
        <f t="shared" si="365"/>
        <v>4567.5</v>
      </c>
      <c r="W50" s="27">
        <f t="shared" si="365"/>
        <v>5287.5</v>
      </c>
      <c r="X50" s="27">
        <f t="shared" si="365"/>
        <v>6030</v>
      </c>
      <c r="Y50" s="27">
        <f t="shared" si="365"/>
        <v>6030</v>
      </c>
      <c r="Z50" s="27">
        <f t="shared" si="365"/>
        <v>6030</v>
      </c>
      <c r="AA50" s="23">
        <f t="shared" si="365"/>
        <v>4958</v>
      </c>
      <c r="AB50" s="23">
        <f t="shared" si="365"/>
        <v>5602</v>
      </c>
      <c r="AC50" s="23">
        <f t="shared" si="365"/>
        <v>6246</v>
      </c>
      <c r="AD50" s="23">
        <f t="shared" si="365"/>
        <v>6062</v>
      </c>
      <c r="AE50" s="23">
        <f t="shared" si="365"/>
        <v>6062</v>
      </c>
      <c r="AF50" s="23">
        <f t="shared" si="365"/>
        <v>6016</v>
      </c>
      <c r="AG50" s="23">
        <f t="shared" si="365"/>
        <v>6522</v>
      </c>
      <c r="AH50" s="23">
        <f t="shared" si="365"/>
        <v>6867</v>
      </c>
      <c r="AI50" s="23">
        <f t="shared" si="365"/>
        <v>7143</v>
      </c>
      <c r="AJ50" s="23">
        <f t="shared" si="365"/>
        <v>7074</v>
      </c>
      <c r="AK50" s="23">
        <f t="shared" si="365"/>
        <v>7833</v>
      </c>
      <c r="AL50" s="23">
        <f t="shared" si="365"/>
        <v>7833</v>
      </c>
      <c r="AM50" s="23">
        <f t="shared" si="365"/>
        <v>8477</v>
      </c>
      <c r="AN50" s="23">
        <f t="shared" si="365"/>
        <v>10340</v>
      </c>
      <c r="AO50" s="23">
        <f t="shared" si="365"/>
        <v>11122</v>
      </c>
      <c r="AP50" s="23">
        <f t="shared" si="365"/>
        <v>11513</v>
      </c>
      <c r="AQ50" s="23">
        <f t="shared" si="365"/>
        <v>12456</v>
      </c>
      <c r="AR50" s="23">
        <f t="shared" si="365"/>
        <v>13215</v>
      </c>
      <c r="AS50" s="23">
        <f t="shared" si="365"/>
        <v>14388</v>
      </c>
      <c r="AT50" s="23">
        <f t="shared" si="365"/>
        <v>14181</v>
      </c>
      <c r="AU50" s="23">
        <f t="shared" si="365"/>
        <v>13974</v>
      </c>
      <c r="AV50" s="23">
        <f t="shared" si="365"/>
        <v>14227</v>
      </c>
      <c r="AW50" s="31">
        <f t="shared" si="365"/>
        <v>12520.8</v>
      </c>
      <c r="AX50" s="31">
        <f t="shared" si="365"/>
        <v>12520.8</v>
      </c>
      <c r="AY50" s="31">
        <f t="shared" si="365"/>
        <v>12261.2</v>
      </c>
      <c r="AZ50" s="31">
        <f t="shared" si="365"/>
        <v>12166.8</v>
      </c>
      <c r="BA50" s="31">
        <f t="shared" si="365"/>
        <v>12001.599999999999</v>
      </c>
      <c r="BB50" s="31">
        <f t="shared" si="365"/>
        <v>12214</v>
      </c>
      <c r="BC50" s="31">
        <f t="shared" si="365"/>
        <v>12756.8</v>
      </c>
      <c r="BD50" s="31">
        <f t="shared" si="365"/>
        <v>12756.8</v>
      </c>
      <c r="BE50" s="31">
        <f t="shared" si="365"/>
        <v>12756.8</v>
      </c>
      <c r="BF50" s="31">
        <f t="shared" si="365"/>
        <v>12756.8</v>
      </c>
      <c r="BG50" s="31">
        <f t="shared" si="365"/>
        <v>12544.4</v>
      </c>
      <c r="BH50" s="31">
        <f t="shared" si="365"/>
        <v>12945.599999999999</v>
      </c>
      <c r="BI50" s="31">
        <f t="shared" si="365"/>
        <v>13205.2</v>
      </c>
      <c r="BJ50" s="31">
        <f t="shared" si="365"/>
        <v>13205.2</v>
      </c>
      <c r="BK50" s="31">
        <f t="shared" si="365"/>
        <v>13441.2</v>
      </c>
      <c r="BL50" s="31">
        <f t="shared" si="365"/>
        <v>13653.599999999999</v>
      </c>
      <c r="BM50" s="31">
        <f t="shared" si="365"/>
        <v>13653.599999999999</v>
      </c>
      <c r="BN50" s="31">
        <f t="shared" si="365"/>
        <v>13441.2</v>
      </c>
      <c r="BO50" s="31">
        <f t="shared" si="365"/>
        <v>13181.599999999999</v>
      </c>
      <c r="BP50" s="31">
        <f t="shared" si="365"/>
        <v>13464.8</v>
      </c>
      <c r="BQ50" s="31">
        <f t="shared" si="365"/>
        <v>13724.4</v>
      </c>
      <c r="BR50" s="31">
        <f t="shared" si="365"/>
        <v>14007.599999999999</v>
      </c>
      <c r="BS50" s="31">
        <f t="shared" si="365"/>
        <v>14054.8</v>
      </c>
      <c r="BT50" s="31">
        <f t="shared" si="365"/>
        <v>14243.599999999999</v>
      </c>
      <c r="BU50" s="31">
        <f t="shared" si="365"/>
        <v>14243.599999999999</v>
      </c>
      <c r="BV50" s="31">
        <f t="shared" si="365"/>
        <v>14243.599999999999</v>
      </c>
      <c r="BW50" s="31">
        <f t="shared" si="365"/>
        <v>14267.2</v>
      </c>
      <c r="BX50" s="31">
        <f t="shared" si="365"/>
        <v>14550.4</v>
      </c>
      <c r="BY50" s="31">
        <f t="shared" si="365"/>
        <v>14998.8</v>
      </c>
      <c r="BZ50" s="31">
        <f t="shared" si="365"/>
        <v>15258.4</v>
      </c>
      <c r="CA50" s="31">
        <f t="shared" si="365"/>
        <v>15069.599999999999</v>
      </c>
      <c r="CB50" s="31">
        <f t="shared" ref="CB50:CP50" si="366">CB43*CB46-CB48</f>
        <v>14998.8</v>
      </c>
      <c r="CC50" s="31">
        <f t="shared" si="366"/>
        <v>14715.599999999999</v>
      </c>
      <c r="CD50" s="31">
        <f t="shared" si="366"/>
        <v>14904.4</v>
      </c>
      <c r="CE50" s="31">
        <f t="shared" si="366"/>
        <v>15187.599999999999</v>
      </c>
      <c r="CF50" s="31">
        <f t="shared" si="366"/>
        <v>15211.2</v>
      </c>
      <c r="CG50" s="31">
        <f t="shared" si="366"/>
        <v>15376.4</v>
      </c>
      <c r="CH50" s="31">
        <f t="shared" si="366"/>
        <v>15541.599999999999</v>
      </c>
      <c r="CI50" s="31">
        <f t="shared" si="366"/>
        <v>15234.8</v>
      </c>
      <c r="CJ50" s="31">
        <f t="shared" si="366"/>
        <v>15211.2</v>
      </c>
      <c r="CK50" s="31">
        <f t="shared" si="366"/>
        <v>15211.2</v>
      </c>
      <c r="CL50" s="31">
        <f t="shared" si="366"/>
        <v>15211.2</v>
      </c>
      <c r="CM50" s="31">
        <f t="shared" si="366"/>
        <v>15116.8</v>
      </c>
      <c r="CN50" s="31">
        <f t="shared" si="366"/>
        <v>15140.4</v>
      </c>
      <c r="CO50" s="31">
        <f t="shared" si="366"/>
        <v>15164</v>
      </c>
      <c r="CP50" s="31">
        <f t="shared" si="366"/>
        <v>15116.8</v>
      </c>
    </row>
    <row r="51" spans="2:94" x14ac:dyDescent="0.35">
      <c r="B51" s="6" t="s">
        <v>132</v>
      </c>
      <c r="C51" s="6" t="s">
        <v>134</v>
      </c>
      <c r="D51" s="6"/>
      <c r="E51" s="29">
        <f>IF(E44&lt;&gt;0,E50/E44,0)</f>
        <v>0</v>
      </c>
      <c r="F51" s="29">
        <f t="shared" ref="F51:BQ51" si="367">IF(F44&lt;&gt;0,F50/F44,0)</f>
        <v>0.5</v>
      </c>
      <c r="G51" s="29">
        <f t="shared" si="367"/>
        <v>0.5</v>
      </c>
      <c r="H51" s="29">
        <f t="shared" si="367"/>
        <v>0.5</v>
      </c>
      <c r="I51" s="29">
        <f t="shared" si="367"/>
        <v>0.5</v>
      </c>
      <c r="J51" s="29">
        <f t="shared" si="367"/>
        <v>0.5</v>
      </c>
      <c r="K51" s="29">
        <f t="shared" si="367"/>
        <v>0.5</v>
      </c>
      <c r="L51" s="29">
        <f t="shared" si="367"/>
        <v>0.5</v>
      </c>
      <c r="M51" s="29">
        <f t="shared" si="367"/>
        <v>0.5</v>
      </c>
      <c r="N51" s="29">
        <f t="shared" si="367"/>
        <v>0.5</v>
      </c>
      <c r="O51" s="29">
        <f t="shared" si="367"/>
        <v>0.5</v>
      </c>
      <c r="P51" s="29">
        <f t="shared" si="367"/>
        <v>0.5</v>
      </c>
      <c r="Q51" s="29">
        <f t="shared" si="367"/>
        <v>0.5</v>
      </c>
      <c r="R51" s="29">
        <f t="shared" si="367"/>
        <v>0.5</v>
      </c>
      <c r="S51" s="29">
        <f t="shared" si="367"/>
        <v>0.5</v>
      </c>
      <c r="T51" s="29">
        <f t="shared" si="367"/>
        <v>0.5</v>
      </c>
      <c r="U51" s="29">
        <f t="shared" si="367"/>
        <v>0.5</v>
      </c>
      <c r="V51" s="29">
        <f t="shared" si="367"/>
        <v>0.5</v>
      </c>
      <c r="W51" s="29">
        <f t="shared" si="367"/>
        <v>0.5</v>
      </c>
      <c r="X51" s="29">
        <f t="shared" si="367"/>
        <v>0.5</v>
      </c>
      <c r="Y51" s="29">
        <f t="shared" si="367"/>
        <v>0.5</v>
      </c>
      <c r="Z51" s="29">
        <f t="shared" si="367"/>
        <v>0.5</v>
      </c>
      <c r="AA51" s="25">
        <f t="shared" si="367"/>
        <v>0.37755102040816324</v>
      </c>
      <c r="AB51" s="25">
        <f t="shared" si="367"/>
        <v>0.38623827909542197</v>
      </c>
      <c r="AC51" s="25">
        <f t="shared" si="367"/>
        <v>0.39342403628117911</v>
      </c>
      <c r="AD51" s="25">
        <f t="shared" si="367"/>
        <v>0.39150090415913202</v>
      </c>
      <c r="AE51" s="25">
        <f t="shared" si="367"/>
        <v>0.39150090415913202</v>
      </c>
      <c r="AF51" s="25">
        <f t="shared" si="367"/>
        <v>0.39100480956713896</v>
      </c>
      <c r="AG51" s="25">
        <f t="shared" si="367"/>
        <v>0.39613702623906705</v>
      </c>
      <c r="AH51" s="25">
        <f t="shared" si="367"/>
        <v>0.39926739926739929</v>
      </c>
      <c r="AI51" s="25">
        <f t="shared" si="367"/>
        <v>0.40158542755945353</v>
      </c>
      <c r="AJ51" s="25">
        <f t="shared" si="367"/>
        <v>0.40102040816326529</v>
      </c>
      <c r="AK51" s="25">
        <f t="shared" si="367"/>
        <v>0.40676117775354415</v>
      </c>
      <c r="AL51" s="25">
        <f t="shared" si="367"/>
        <v>0.40676117775354415</v>
      </c>
      <c r="AM51" s="25">
        <f t="shared" si="367"/>
        <v>0.41092636579572445</v>
      </c>
      <c r="AN51" s="25">
        <f t="shared" si="367"/>
        <v>0.42035937881128549</v>
      </c>
      <c r="AO51" s="25">
        <f t="shared" si="367"/>
        <v>0.42346938775510207</v>
      </c>
      <c r="AP51" s="25">
        <f t="shared" si="367"/>
        <v>0.42488098313466438</v>
      </c>
      <c r="AQ51" s="25">
        <f t="shared" si="367"/>
        <v>0.42795299938157083</v>
      </c>
      <c r="AR51" s="25">
        <f t="shared" si="367"/>
        <v>0.43013377599843766</v>
      </c>
      <c r="AS51" s="25">
        <f t="shared" si="367"/>
        <v>0.43308650893985912</v>
      </c>
      <c r="AT51" s="25">
        <f t="shared" si="367"/>
        <v>0.43259815136817059</v>
      </c>
      <c r="AU51" s="25">
        <f t="shared" si="367"/>
        <v>0.4320964749536178</v>
      </c>
      <c r="AV51" s="25">
        <f t="shared" si="367"/>
        <v>0.43270780741506737</v>
      </c>
      <c r="AW51" s="33">
        <f t="shared" si="367"/>
        <v>0.35202429149797571</v>
      </c>
      <c r="AX51" s="33">
        <f t="shared" si="367"/>
        <v>0.35202429149797571</v>
      </c>
      <c r="AY51" s="33">
        <f t="shared" si="367"/>
        <v>0.35036004114755975</v>
      </c>
      <c r="AZ51" s="33">
        <f t="shared" si="367"/>
        <v>0.34974129010003446</v>
      </c>
      <c r="BA51" s="33">
        <f t="shared" si="367"/>
        <v>0.34864048338368575</v>
      </c>
      <c r="BB51" s="33">
        <f t="shared" si="367"/>
        <v>0.3500515877565058</v>
      </c>
      <c r="BC51" s="33">
        <f t="shared" si="367"/>
        <v>0.35349146530702724</v>
      </c>
      <c r="BD51" s="33">
        <f t="shared" si="367"/>
        <v>0.35349146530702724</v>
      </c>
      <c r="BE51" s="33">
        <f t="shared" si="367"/>
        <v>0.35349146530702724</v>
      </c>
      <c r="BF51" s="33">
        <f t="shared" si="367"/>
        <v>0.35349146530702724</v>
      </c>
      <c r="BG51" s="33">
        <f t="shared" si="367"/>
        <v>0.35217293655249859</v>
      </c>
      <c r="BH51" s="33">
        <f t="shared" si="367"/>
        <v>0.35463510848126228</v>
      </c>
      <c r="BI51" s="33">
        <f t="shared" si="367"/>
        <v>0.35616571366922001</v>
      </c>
      <c r="BJ51" s="33">
        <f t="shared" si="367"/>
        <v>0.35616571366922001</v>
      </c>
      <c r="BK51" s="33">
        <f t="shared" si="367"/>
        <v>0.35751675710181935</v>
      </c>
      <c r="BL51" s="33">
        <f t="shared" si="367"/>
        <v>0.3587011349306431</v>
      </c>
      <c r="BM51" s="33">
        <f t="shared" si="367"/>
        <v>0.3587011349306431</v>
      </c>
      <c r="BN51" s="33">
        <f t="shared" si="367"/>
        <v>0.35751675710181935</v>
      </c>
      <c r="BO51" s="33">
        <f t="shared" si="367"/>
        <v>0.35602852203975793</v>
      </c>
      <c r="BP51" s="33">
        <f t="shared" si="367"/>
        <v>0.35764980875478108</v>
      </c>
      <c r="BQ51" s="33">
        <f t="shared" si="367"/>
        <v>0.35908948194662477</v>
      </c>
      <c r="BR51" s="33">
        <f t="shared" ref="BR51:CP51" si="368">IF(BR44&lt;&gt;0,BR50/BR44,0)</f>
        <v>0.3606116774791473</v>
      </c>
      <c r="BS51" s="33">
        <f t="shared" si="368"/>
        <v>0.36086063469241036</v>
      </c>
      <c r="BT51" s="33">
        <f t="shared" si="368"/>
        <v>0.36184330860684888</v>
      </c>
      <c r="BU51" s="33">
        <f t="shared" si="368"/>
        <v>0.36184330860684888</v>
      </c>
      <c r="BV51" s="33">
        <f t="shared" si="368"/>
        <v>0.36184330860684888</v>
      </c>
      <c r="BW51" s="33">
        <f t="shared" si="368"/>
        <v>0.36196468439212504</v>
      </c>
      <c r="BX51" s="33">
        <f t="shared" si="368"/>
        <v>0.3633966033966034</v>
      </c>
      <c r="BY51" s="33">
        <f t="shared" si="368"/>
        <v>0.36557472945305641</v>
      </c>
      <c r="BZ51" s="33">
        <f t="shared" si="368"/>
        <v>0.36678846153846151</v>
      </c>
      <c r="CA51" s="33">
        <f t="shared" si="368"/>
        <v>0.36590909090909085</v>
      </c>
      <c r="CB51" s="33">
        <f t="shared" si="368"/>
        <v>0.36557472945305641</v>
      </c>
      <c r="CC51" s="33">
        <f t="shared" si="368"/>
        <v>0.36421146421146416</v>
      </c>
      <c r="CD51" s="33">
        <f t="shared" si="368"/>
        <v>0.365124938755512</v>
      </c>
      <c r="CE51" s="33">
        <f t="shared" si="368"/>
        <v>0.36646076633529578</v>
      </c>
      <c r="CF51" s="33">
        <f t="shared" si="368"/>
        <v>0.36657027183342977</v>
      </c>
      <c r="CG51" s="33">
        <f t="shared" si="368"/>
        <v>0.36732919254658386</v>
      </c>
      <c r="CH51" s="33">
        <f t="shared" si="368"/>
        <v>0.36807502841985595</v>
      </c>
      <c r="CI51" s="33">
        <f t="shared" si="368"/>
        <v>0.36667950322518533</v>
      </c>
      <c r="CJ51" s="33">
        <f t="shared" si="368"/>
        <v>0.36657027183342977</v>
      </c>
      <c r="CK51" s="33">
        <f t="shared" si="368"/>
        <v>0.36657027183342977</v>
      </c>
      <c r="CL51" s="33">
        <f t="shared" si="368"/>
        <v>0.36657027183342977</v>
      </c>
      <c r="CM51" s="33">
        <f t="shared" si="368"/>
        <v>0.36613059484596006</v>
      </c>
      <c r="CN51" s="33">
        <f t="shared" si="368"/>
        <v>0.36624092888243831</v>
      </c>
      <c r="CO51" s="33">
        <f t="shared" si="368"/>
        <v>0.36635098569771934</v>
      </c>
      <c r="CP51" s="33">
        <f t="shared" si="368"/>
        <v>0.36613059484596006</v>
      </c>
    </row>
    <row r="52" spans="2:94" x14ac:dyDescent="0.35">
      <c r="B52" s="6"/>
      <c r="C52" s="6"/>
      <c r="D52" s="6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</row>
    <row r="53" spans="2:94" x14ac:dyDescent="0.35">
      <c r="B53" s="19" t="s">
        <v>105</v>
      </c>
      <c r="C53" s="6"/>
      <c r="D53" s="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</row>
    <row r="54" spans="2:94" ht="29" x14ac:dyDescent="0.35">
      <c r="B54" s="6" t="s">
        <v>100</v>
      </c>
      <c r="C54" s="15" t="s">
        <v>121</v>
      </c>
      <c r="D54" s="6"/>
      <c r="E54" s="27">
        <f>IF(E37&lt;&gt;0,E40*E46/E37,0)</f>
        <v>0</v>
      </c>
      <c r="F54" s="27">
        <f t="shared" ref="F54:BQ54" si="369">IF(F37&lt;&gt;0,F40*F46/F37,0)</f>
        <v>0</v>
      </c>
      <c r="G54" s="27">
        <f t="shared" si="369"/>
        <v>0</v>
      </c>
      <c r="H54" s="27">
        <f t="shared" si="369"/>
        <v>0</v>
      </c>
      <c r="I54" s="27">
        <f t="shared" si="369"/>
        <v>0</v>
      </c>
      <c r="J54" s="27">
        <f t="shared" si="369"/>
        <v>0</v>
      </c>
      <c r="K54" s="27">
        <f t="shared" si="369"/>
        <v>0</v>
      </c>
      <c r="L54" s="27">
        <f t="shared" si="369"/>
        <v>0</v>
      </c>
      <c r="M54" s="27">
        <f t="shared" si="369"/>
        <v>0</v>
      </c>
      <c r="N54" s="27">
        <f t="shared" si="369"/>
        <v>0</v>
      </c>
      <c r="O54" s="27">
        <f t="shared" si="369"/>
        <v>461249.99999999994</v>
      </c>
      <c r="P54" s="27">
        <f t="shared" si="369"/>
        <v>0</v>
      </c>
      <c r="Q54" s="27">
        <f t="shared" si="369"/>
        <v>420000</v>
      </c>
      <c r="R54" s="27">
        <f t="shared" si="369"/>
        <v>0</v>
      </c>
      <c r="S54" s="27">
        <f t="shared" si="369"/>
        <v>0</v>
      </c>
      <c r="T54" s="27">
        <f t="shared" si="369"/>
        <v>0</v>
      </c>
      <c r="U54" s="27">
        <f t="shared" si="369"/>
        <v>0</v>
      </c>
      <c r="V54" s="27">
        <f t="shared" si="369"/>
        <v>0</v>
      </c>
      <c r="W54" s="27">
        <f t="shared" si="369"/>
        <v>0</v>
      </c>
      <c r="X54" s="27">
        <f t="shared" si="369"/>
        <v>640909.09090909094</v>
      </c>
      <c r="Y54" s="27">
        <f t="shared" si="369"/>
        <v>0</v>
      </c>
      <c r="Z54" s="27">
        <f t="shared" si="369"/>
        <v>0</v>
      </c>
      <c r="AA54" s="23">
        <f t="shared" si="369"/>
        <v>0</v>
      </c>
      <c r="AB54" s="23">
        <f t="shared" si="369"/>
        <v>0</v>
      </c>
      <c r="AC54" s="23">
        <f t="shared" si="369"/>
        <v>0</v>
      </c>
      <c r="AD54" s="23">
        <f t="shared" si="369"/>
        <v>0</v>
      </c>
      <c r="AE54" s="23">
        <f t="shared" si="369"/>
        <v>0</v>
      </c>
      <c r="AF54" s="23">
        <f t="shared" si="369"/>
        <v>768225.24657848466</v>
      </c>
      <c r="AG54" s="23">
        <f t="shared" si="369"/>
        <v>1207222.7318492001</v>
      </c>
      <c r="AH54" s="23">
        <f t="shared" si="369"/>
        <v>0</v>
      </c>
      <c r="AI54" s="23">
        <f t="shared" si="369"/>
        <v>0</v>
      </c>
      <c r="AJ54" s="23">
        <f t="shared" si="369"/>
        <v>660388.44379703817</v>
      </c>
      <c r="AK54" s="23">
        <f t="shared" si="369"/>
        <v>0</v>
      </c>
      <c r="AL54" s="23">
        <f t="shared" si="369"/>
        <v>0</v>
      </c>
      <c r="AM54" s="23">
        <f t="shared" si="369"/>
        <v>990895.31680440775</v>
      </c>
      <c r="AN54" s="23">
        <f t="shared" si="369"/>
        <v>0</v>
      </c>
      <c r="AO54" s="23">
        <f t="shared" si="369"/>
        <v>3568935.4838709678</v>
      </c>
      <c r="AP54" s="23">
        <f t="shared" si="369"/>
        <v>3825504.778554779</v>
      </c>
      <c r="AQ54" s="23">
        <f t="shared" si="369"/>
        <v>2265899.276124482</v>
      </c>
      <c r="AR54" s="23">
        <f t="shared" si="369"/>
        <v>0</v>
      </c>
      <c r="AS54" s="23">
        <f t="shared" si="369"/>
        <v>0</v>
      </c>
      <c r="AT54" s="23">
        <f t="shared" si="369"/>
        <v>0</v>
      </c>
      <c r="AU54" s="23">
        <f t="shared" si="369"/>
        <v>0</v>
      </c>
      <c r="AV54" s="23">
        <f t="shared" si="369"/>
        <v>0</v>
      </c>
      <c r="AW54" s="31">
        <f t="shared" si="369"/>
        <v>0</v>
      </c>
      <c r="AX54" s="31">
        <f t="shared" si="369"/>
        <v>0</v>
      </c>
      <c r="AY54" s="31">
        <f t="shared" si="369"/>
        <v>0</v>
      </c>
      <c r="AZ54" s="31">
        <f t="shared" si="369"/>
        <v>0</v>
      </c>
      <c r="BA54" s="31">
        <f t="shared" si="369"/>
        <v>0</v>
      </c>
      <c r="BB54" s="31">
        <f t="shared" si="369"/>
        <v>0</v>
      </c>
      <c r="BC54" s="31">
        <f t="shared" si="369"/>
        <v>0</v>
      </c>
      <c r="BD54" s="31">
        <f t="shared" si="369"/>
        <v>0</v>
      </c>
      <c r="BE54" s="31">
        <f t="shared" si="369"/>
        <v>0</v>
      </c>
      <c r="BF54" s="31">
        <f t="shared" si="369"/>
        <v>0</v>
      </c>
      <c r="BG54" s="31">
        <f t="shared" si="369"/>
        <v>0</v>
      </c>
      <c r="BH54" s="31">
        <f t="shared" si="369"/>
        <v>0</v>
      </c>
      <c r="BI54" s="31">
        <f t="shared" si="369"/>
        <v>0</v>
      </c>
      <c r="BJ54" s="31">
        <f t="shared" si="369"/>
        <v>3758399.9999999995</v>
      </c>
      <c r="BK54" s="31">
        <f t="shared" si="369"/>
        <v>-2689842.743276333</v>
      </c>
      <c r="BL54" s="31">
        <f t="shared" si="369"/>
        <v>0</v>
      </c>
      <c r="BM54" s="31">
        <f t="shared" si="369"/>
        <v>0</v>
      </c>
      <c r="BN54" s="31">
        <f t="shared" si="369"/>
        <v>0</v>
      </c>
      <c r="BO54" s="31">
        <f t="shared" si="369"/>
        <v>0</v>
      </c>
      <c r="BP54" s="31">
        <f t="shared" si="369"/>
        <v>9402106.7756021973</v>
      </c>
      <c r="BQ54" s="31">
        <f t="shared" si="369"/>
        <v>9591940.1205904782</v>
      </c>
      <c r="BR54" s="31">
        <f t="shared" ref="BR54:CP54" si="370">IF(BR37&lt;&gt;0,BR40*BR46/BR37,0)</f>
        <v>9769379.4700633474</v>
      </c>
      <c r="BS54" s="31">
        <f t="shared" si="370"/>
        <v>0</v>
      </c>
      <c r="BT54" s="31">
        <f t="shared" si="370"/>
        <v>0</v>
      </c>
      <c r="BU54" s="31">
        <f t="shared" si="370"/>
        <v>0</v>
      </c>
      <c r="BV54" s="31">
        <f t="shared" si="370"/>
        <v>0</v>
      </c>
      <c r="BW54" s="31">
        <f t="shared" si="370"/>
        <v>0</v>
      </c>
      <c r="BX54" s="31">
        <f t="shared" si="370"/>
        <v>3378899.4988129772</v>
      </c>
      <c r="BY54" s="31">
        <f t="shared" si="370"/>
        <v>0</v>
      </c>
      <c r="BZ54" s="31">
        <f t="shared" si="370"/>
        <v>0</v>
      </c>
      <c r="CA54" s="31">
        <f t="shared" si="370"/>
        <v>0</v>
      </c>
      <c r="CB54" s="31">
        <f t="shared" si="370"/>
        <v>3551652.6805029023</v>
      </c>
      <c r="CC54" s="31">
        <f t="shared" si="370"/>
        <v>0</v>
      </c>
      <c r="CD54" s="31">
        <f t="shared" si="370"/>
        <v>0</v>
      </c>
      <c r="CE54" s="31">
        <f t="shared" si="370"/>
        <v>0</v>
      </c>
      <c r="CF54" s="31">
        <f t="shared" si="370"/>
        <v>1953029.1795558429</v>
      </c>
      <c r="CG54" s="31">
        <f t="shared" si="370"/>
        <v>0</v>
      </c>
      <c r="CH54" s="31">
        <f t="shared" si="370"/>
        <v>0</v>
      </c>
      <c r="CI54" s="31">
        <f t="shared" si="370"/>
        <v>0</v>
      </c>
      <c r="CJ54" s="31">
        <f t="shared" si="370"/>
        <v>3077239.8606979609</v>
      </c>
      <c r="CK54" s="31">
        <f t="shared" si="370"/>
        <v>0</v>
      </c>
      <c r="CL54" s="31">
        <f t="shared" si="370"/>
        <v>5378000</v>
      </c>
      <c r="CM54" s="31">
        <f t="shared" si="370"/>
        <v>0</v>
      </c>
      <c r="CN54" s="31">
        <f t="shared" si="370"/>
        <v>3055333.4729519319</v>
      </c>
      <c r="CO54" s="31">
        <f t="shared" si="370"/>
        <v>2677416.2316995547</v>
      </c>
      <c r="CP54" s="31">
        <f t="shared" si="370"/>
        <v>0</v>
      </c>
    </row>
    <row r="55" spans="2:94" x14ac:dyDescent="0.35">
      <c r="B55" s="6" t="s">
        <v>135</v>
      </c>
      <c r="C55" s="15" t="s">
        <v>136</v>
      </c>
      <c r="D55" s="6"/>
      <c r="E55" s="27">
        <f>IF(E15&lt;&gt;0,1/E15,0)</f>
        <v>0</v>
      </c>
      <c r="F55" s="27">
        <f t="shared" ref="F55:BQ55" si="371">IF(F15&lt;&gt;0,1/F15,0)</f>
        <v>0</v>
      </c>
      <c r="G55" s="27">
        <f t="shared" si="371"/>
        <v>0</v>
      </c>
      <c r="H55" s="27">
        <f t="shared" si="371"/>
        <v>0</v>
      </c>
      <c r="I55" s="27">
        <f t="shared" si="371"/>
        <v>0</v>
      </c>
      <c r="J55" s="27">
        <f t="shared" si="371"/>
        <v>0</v>
      </c>
      <c r="K55" s="27">
        <f t="shared" si="371"/>
        <v>0</v>
      </c>
      <c r="L55" s="27">
        <f t="shared" si="371"/>
        <v>0</v>
      </c>
      <c r="M55" s="27">
        <f t="shared" si="371"/>
        <v>26.249999999999996</v>
      </c>
      <c r="N55" s="27">
        <f t="shared" si="371"/>
        <v>0</v>
      </c>
      <c r="O55" s="27">
        <f t="shared" si="371"/>
        <v>15.374999999999998</v>
      </c>
      <c r="P55" s="27">
        <f t="shared" si="371"/>
        <v>22</v>
      </c>
      <c r="Q55" s="27">
        <f t="shared" si="371"/>
        <v>14</v>
      </c>
      <c r="R55" s="27">
        <f t="shared" si="371"/>
        <v>0</v>
      </c>
      <c r="S55" s="27">
        <f t="shared" si="371"/>
        <v>0</v>
      </c>
      <c r="T55" s="27">
        <f t="shared" si="371"/>
        <v>0</v>
      </c>
      <c r="U55" s="27">
        <f t="shared" si="371"/>
        <v>0</v>
      </c>
      <c r="V55" s="27">
        <f t="shared" si="371"/>
        <v>0</v>
      </c>
      <c r="W55" s="27">
        <f t="shared" si="371"/>
        <v>0</v>
      </c>
      <c r="X55" s="27">
        <f t="shared" si="371"/>
        <v>21.363636363636363</v>
      </c>
      <c r="Y55" s="27">
        <f t="shared" si="371"/>
        <v>0</v>
      </c>
      <c r="Z55" s="27">
        <f t="shared" si="371"/>
        <v>0</v>
      </c>
      <c r="AA55" s="23">
        <f t="shared" si="371"/>
        <v>0</v>
      </c>
      <c r="AB55" s="23">
        <f t="shared" si="371"/>
        <v>0</v>
      </c>
      <c r="AC55" s="23">
        <f t="shared" si="371"/>
        <v>0</v>
      </c>
      <c r="AD55" s="23">
        <f t="shared" si="371"/>
        <v>40.5</v>
      </c>
      <c r="AE55" s="23">
        <f t="shared" si="371"/>
        <v>0</v>
      </c>
      <c r="AF55" s="23">
        <f t="shared" si="371"/>
        <v>28.72727272727273</v>
      </c>
      <c r="AG55" s="23">
        <f t="shared" si="371"/>
        <v>44.857142857142861</v>
      </c>
      <c r="AH55" s="23">
        <f t="shared" si="371"/>
        <v>0</v>
      </c>
      <c r="AI55" s="23">
        <f t="shared" si="371"/>
        <v>0</v>
      </c>
      <c r="AJ55" s="23">
        <f t="shared" si="371"/>
        <v>24.2</v>
      </c>
      <c r="AK55" s="23">
        <f t="shared" si="371"/>
        <v>0</v>
      </c>
      <c r="AL55" s="23">
        <f t="shared" si="371"/>
        <v>0</v>
      </c>
      <c r="AM55" s="23">
        <f t="shared" si="371"/>
        <v>35.727272727272727</v>
      </c>
      <c r="AN55" s="23">
        <f t="shared" si="371"/>
        <v>0</v>
      </c>
      <c r="AO55" s="23">
        <f t="shared" si="371"/>
        <v>125.5</v>
      </c>
      <c r="AP55" s="23">
        <f t="shared" si="371"/>
        <v>134</v>
      </c>
      <c r="AQ55" s="23">
        <f t="shared" si="371"/>
        <v>79</v>
      </c>
      <c r="AR55" s="23">
        <f t="shared" si="371"/>
        <v>0</v>
      </c>
      <c r="AS55" s="23">
        <f t="shared" si="371"/>
        <v>0</v>
      </c>
      <c r="AT55" s="23">
        <f t="shared" si="371"/>
        <v>75.333333333333329</v>
      </c>
      <c r="AU55" s="23">
        <f t="shared" si="371"/>
        <v>74.333333333333329</v>
      </c>
      <c r="AV55" s="23">
        <f t="shared" si="371"/>
        <v>0</v>
      </c>
      <c r="AW55" s="31">
        <f t="shared" si="371"/>
        <v>0</v>
      </c>
      <c r="AX55" s="31">
        <f t="shared" si="371"/>
        <v>0</v>
      </c>
      <c r="AY55" s="31">
        <f t="shared" si="371"/>
        <v>62.181818181818187</v>
      </c>
      <c r="AZ55" s="31">
        <f t="shared" si="371"/>
        <v>168.25</v>
      </c>
      <c r="BA55" s="31">
        <f t="shared" si="371"/>
        <v>95.571428571428569</v>
      </c>
      <c r="BB55" s="31">
        <f t="shared" si="371"/>
        <v>0</v>
      </c>
      <c r="BC55" s="31">
        <f t="shared" si="371"/>
        <v>0</v>
      </c>
      <c r="BD55" s="31">
        <f t="shared" si="371"/>
        <v>0</v>
      </c>
      <c r="BE55" s="31">
        <f t="shared" si="371"/>
        <v>0</v>
      </c>
      <c r="BF55" s="31">
        <f t="shared" si="371"/>
        <v>0</v>
      </c>
      <c r="BG55" s="31">
        <f t="shared" si="371"/>
        <v>77.111111111111114</v>
      </c>
      <c r="BH55" s="31">
        <f t="shared" si="371"/>
        <v>0</v>
      </c>
      <c r="BI55" s="31">
        <f t="shared" si="371"/>
        <v>0</v>
      </c>
      <c r="BJ55" s="31">
        <f t="shared" si="371"/>
        <v>142.6</v>
      </c>
      <c r="BK55" s="31">
        <f t="shared" si="371"/>
        <v>-101.85714285714286</v>
      </c>
      <c r="BL55" s="31">
        <f t="shared" si="371"/>
        <v>0</v>
      </c>
      <c r="BM55" s="31">
        <f t="shared" si="371"/>
        <v>0</v>
      </c>
      <c r="BN55" s="31">
        <f t="shared" si="371"/>
        <v>81.333333333333329</v>
      </c>
      <c r="BO55" s="31">
        <f t="shared" si="371"/>
        <v>65.727272727272734</v>
      </c>
      <c r="BP55" s="31">
        <f t="shared" si="371"/>
        <v>356</v>
      </c>
      <c r="BQ55" s="31">
        <f t="shared" si="371"/>
        <v>362</v>
      </c>
      <c r="BR55" s="31">
        <f t="shared" ref="BR55:CP55" si="372">IF(BR15&lt;&gt;0,1/BR15,0)</f>
        <v>367.5</v>
      </c>
      <c r="BS55" s="31">
        <f t="shared" si="372"/>
        <v>0</v>
      </c>
      <c r="BT55" s="31">
        <f t="shared" si="372"/>
        <v>0</v>
      </c>
      <c r="BU55" s="31">
        <f t="shared" si="372"/>
        <v>0</v>
      </c>
      <c r="BV55" s="31">
        <f t="shared" si="372"/>
        <v>0</v>
      </c>
      <c r="BW55" s="31">
        <f t="shared" si="372"/>
        <v>0</v>
      </c>
      <c r="BX55" s="31">
        <f t="shared" si="372"/>
        <v>126.33333333333333</v>
      </c>
      <c r="BY55" s="31">
        <f t="shared" si="372"/>
        <v>0</v>
      </c>
      <c r="BZ55" s="31">
        <f t="shared" si="372"/>
        <v>0</v>
      </c>
      <c r="CA55" s="31">
        <f t="shared" si="372"/>
        <v>100</v>
      </c>
      <c r="CB55" s="31">
        <f t="shared" si="372"/>
        <v>132</v>
      </c>
      <c r="CC55" s="31">
        <f t="shared" si="372"/>
        <v>65.75</v>
      </c>
      <c r="CD55" s="31">
        <f t="shared" si="372"/>
        <v>0</v>
      </c>
      <c r="CE55" s="31">
        <f t="shared" si="372"/>
        <v>0</v>
      </c>
      <c r="CF55" s="31">
        <f t="shared" si="372"/>
        <v>72.454545454545453</v>
      </c>
      <c r="CG55" s="31">
        <f t="shared" si="372"/>
        <v>0</v>
      </c>
      <c r="CH55" s="31">
        <f t="shared" si="372"/>
        <v>0</v>
      </c>
      <c r="CI55" s="31">
        <f t="shared" si="372"/>
        <v>62.46153846153846</v>
      </c>
      <c r="CJ55" s="31">
        <f t="shared" si="372"/>
        <v>114.14285714285715</v>
      </c>
      <c r="CK55" s="31">
        <f t="shared" si="372"/>
        <v>0</v>
      </c>
      <c r="CL55" s="31">
        <f t="shared" si="372"/>
        <v>199.5</v>
      </c>
      <c r="CM55" s="31">
        <f t="shared" si="372"/>
        <v>199.5</v>
      </c>
      <c r="CN55" s="31">
        <f t="shared" si="372"/>
        <v>113.42857142857143</v>
      </c>
      <c r="CO55" s="31">
        <f t="shared" si="372"/>
        <v>99.375</v>
      </c>
      <c r="CP55" s="31">
        <f t="shared" si="372"/>
        <v>398</v>
      </c>
    </row>
    <row r="56" spans="2:94" x14ac:dyDescent="0.35">
      <c r="B56" s="6" t="s">
        <v>106</v>
      </c>
      <c r="C56" s="15" t="s">
        <v>126</v>
      </c>
      <c r="D56" s="6"/>
      <c r="E56" s="27">
        <f>IF(E11&lt;&gt;0,E60/E11*1000,0)</f>
        <v>0</v>
      </c>
      <c r="F56" s="27">
        <f>IF(F11&lt;&gt;0,F60/F11*1000,0)</f>
        <v>1128205.1282051282</v>
      </c>
      <c r="G56" s="27">
        <f t="shared" ref="G56:BR56" si="373">IF(G11&lt;&gt;0,G60/G11*1000,0)</f>
        <v>0</v>
      </c>
      <c r="H56" s="27">
        <f t="shared" si="373"/>
        <v>0</v>
      </c>
      <c r="I56" s="27">
        <f t="shared" si="373"/>
        <v>0</v>
      </c>
      <c r="J56" s="27">
        <f t="shared" si="373"/>
        <v>916666.66666666663</v>
      </c>
      <c r="K56" s="27">
        <f t="shared" si="373"/>
        <v>4000000</v>
      </c>
      <c r="L56" s="27">
        <f t="shared" si="373"/>
        <v>6285714.2857142854</v>
      </c>
      <c r="M56" s="27">
        <f t="shared" si="373"/>
        <v>0</v>
      </c>
      <c r="N56" s="27">
        <f t="shared" si="373"/>
        <v>2000000</v>
      </c>
      <c r="O56" s="27">
        <f t="shared" si="373"/>
        <v>2588235.2941176468</v>
      </c>
      <c r="P56" s="27">
        <f t="shared" si="373"/>
        <v>0</v>
      </c>
      <c r="Q56" s="27">
        <f t="shared" si="373"/>
        <v>1913130.4347826086</v>
      </c>
      <c r="R56" s="27">
        <f t="shared" si="373"/>
        <v>2444611.1111111115</v>
      </c>
      <c r="S56" s="27">
        <f t="shared" si="373"/>
        <v>4000363.6363636367</v>
      </c>
      <c r="T56" s="27">
        <f t="shared" si="373"/>
        <v>1294264.705882353</v>
      </c>
      <c r="U56" s="27">
        <f t="shared" si="373"/>
        <v>0</v>
      </c>
      <c r="V56" s="27">
        <f t="shared" si="373"/>
        <v>0</v>
      </c>
      <c r="W56" s="27">
        <f t="shared" si="373"/>
        <v>1375250</v>
      </c>
      <c r="X56" s="27">
        <f t="shared" si="373"/>
        <v>1000204.5454545455</v>
      </c>
      <c r="Y56" s="27">
        <f t="shared" si="373"/>
        <v>0</v>
      </c>
      <c r="Z56" s="27">
        <f t="shared" si="373"/>
        <v>0</v>
      </c>
      <c r="AA56" s="23">
        <f t="shared" si="373"/>
        <v>0</v>
      </c>
      <c r="AB56" s="23">
        <f t="shared" si="373"/>
        <v>1571892.857142857</v>
      </c>
      <c r="AC56" s="23">
        <f t="shared" si="373"/>
        <v>1571928.5714285714</v>
      </c>
      <c r="AD56" s="23">
        <f t="shared" si="373"/>
        <v>0</v>
      </c>
      <c r="AE56" s="23">
        <f t="shared" si="373"/>
        <v>0</v>
      </c>
      <c r="AF56" s="23">
        <f t="shared" si="373"/>
        <v>4890777.7777777771</v>
      </c>
      <c r="AG56" s="23">
        <f t="shared" si="373"/>
        <v>1517862.0689655172</v>
      </c>
      <c r="AH56" s="23">
        <f t="shared" si="373"/>
        <v>2934600</v>
      </c>
      <c r="AI56" s="23">
        <f t="shared" si="373"/>
        <v>3668333.3333333335</v>
      </c>
      <c r="AJ56" s="23">
        <f t="shared" si="373"/>
        <v>3668416.6666666665</v>
      </c>
      <c r="AK56" s="23">
        <f t="shared" si="373"/>
        <v>1334000</v>
      </c>
      <c r="AL56" s="23">
        <f t="shared" si="373"/>
        <v>0</v>
      </c>
      <c r="AM56" s="23">
        <f t="shared" si="373"/>
        <v>1128820.512820513</v>
      </c>
      <c r="AN56" s="23">
        <f t="shared" si="373"/>
        <v>543518.51851851842</v>
      </c>
      <c r="AO56" s="23">
        <f t="shared" si="373"/>
        <v>1158578.9473684211</v>
      </c>
      <c r="AP56" s="23">
        <f t="shared" si="373"/>
        <v>2096523.8095238097</v>
      </c>
      <c r="AQ56" s="23">
        <f t="shared" si="373"/>
        <v>917250</v>
      </c>
      <c r="AR56" s="23">
        <f t="shared" si="373"/>
        <v>1334212.1212121213</v>
      </c>
      <c r="AS56" s="23">
        <f t="shared" si="373"/>
        <v>863333.33333333337</v>
      </c>
      <c r="AT56" s="23">
        <f t="shared" si="373"/>
        <v>0</v>
      </c>
      <c r="AU56" s="23">
        <f t="shared" si="373"/>
        <v>0</v>
      </c>
      <c r="AV56" s="23">
        <f t="shared" si="373"/>
        <v>4003000</v>
      </c>
      <c r="AW56" s="31">
        <f t="shared" si="373"/>
        <v>3387230.769230769</v>
      </c>
      <c r="AX56" s="31">
        <f t="shared" si="373"/>
        <v>0</v>
      </c>
      <c r="AY56" s="31">
        <f t="shared" si="373"/>
        <v>0</v>
      </c>
      <c r="AZ56" s="31">
        <f t="shared" si="373"/>
        <v>0</v>
      </c>
      <c r="BA56" s="31">
        <f t="shared" si="373"/>
        <v>0</v>
      </c>
      <c r="BB56" s="31">
        <f t="shared" si="373"/>
        <v>4893222.2222222229</v>
      </c>
      <c r="BC56" s="31">
        <f t="shared" si="373"/>
        <v>1914782.6086956523</v>
      </c>
      <c r="BD56" s="31">
        <f t="shared" si="373"/>
        <v>0</v>
      </c>
      <c r="BE56" s="31">
        <f t="shared" si="373"/>
        <v>0</v>
      </c>
      <c r="BF56" s="31">
        <f t="shared" si="373"/>
        <v>0</v>
      </c>
      <c r="BG56" s="31">
        <f t="shared" si="373"/>
        <v>0</v>
      </c>
      <c r="BH56" s="31">
        <f t="shared" si="373"/>
        <v>2590882.3529411764</v>
      </c>
      <c r="BI56" s="31">
        <f t="shared" si="373"/>
        <v>4004181.8181818179</v>
      </c>
      <c r="BJ56" s="31">
        <f t="shared" si="373"/>
        <v>8809400</v>
      </c>
      <c r="BK56" s="31">
        <f t="shared" si="373"/>
        <v>14682666.666666666</v>
      </c>
      <c r="BL56" s="31">
        <f t="shared" si="373"/>
        <v>4894333.333333333</v>
      </c>
      <c r="BM56" s="31">
        <f t="shared" si="373"/>
        <v>0</v>
      </c>
      <c r="BN56" s="31">
        <f t="shared" si="373"/>
        <v>0</v>
      </c>
      <c r="BO56" s="31">
        <f t="shared" si="373"/>
        <v>0</v>
      </c>
      <c r="BP56" s="31">
        <f t="shared" si="373"/>
        <v>3146642.8571428573</v>
      </c>
      <c r="BQ56" s="31">
        <f t="shared" si="373"/>
        <v>3388769.230769231</v>
      </c>
      <c r="BR56" s="31">
        <f t="shared" si="373"/>
        <v>3146785.7142857141</v>
      </c>
      <c r="BS56" s="31">
        <f t="shared" ref="BS56:CP56" si="374">IF(BS11&lt;&gt;0,BS60/BS11*1000,0)</f>
        <v>22028000</v>
      </c>
      <c r="BT56" s="31">
        <f t="shared" si="374"/>
        <v>5507125</v>
      </c>
      <c r="BU56" s="31">
        <f t="shared" si="374"/>
        <v>0</v>
      </c>
      <c r="BV56" s="31">
        <f t="shared" si="374"/>
        <v>0</v>
      </c>
      <c r="BW56" s="31">
        <f t="shared" si="374"/>
        <v>44060000</v>
      </c>
      <c r="BX56" s="31">
        <f t="shared" si="374"/>
        <v>2447833.3333333335</v>
      </c>
      <c r="BY56" s="31">
        <f t="shared" si="374"/>
        <v>2319052.6315789474</v>
      </c>
      <c r="BZ56" s="31">
        <f t="shared" si="374"/>
        <v>4005727.2727272725</v>
      </c>
      <c r="CA56" s="31">
        <f t="shared" si="374"/>
        <v>0</v>
      </c>
      <c r="CB56" s="31">
        <f t="shared" si="374"/>
        <v>14688333.333333334</v>
      </c>
      <c r="CC56" s="31">
        <f t="shared" si="374"/>
        <v>0</v>
      </c>
      <c r="CD56" s="31">
        <f t="shared" si="374"/>
        <v>5508375</v>
      </c>
      <c r="CE56" s="31">
        <f t="shared" si="374"/>
        <v>3672333.3333333335</v>
      </c>
      <c r="CF56" s="31">
        <f t="shared" si="374"/>
        <v>3672416.6666666665</v>
      </c>
      <c r="CG56" s="31">
        <f t="shared" si="374"/>
        <v>6295714.2857142854</v>
      </c>
      <c r="CH56" s="31">
        <f t="shared" si="374"/>
        <v>6295857.1428571427</v>
      </c>
      <c r="CI56" s="31">
        <f t="shared" si="374"/>
        <v>0</v>
      </c>
      <c r="CJ56" s="31">
        <f t="shared" si="374"/>
        <v>7345500</v>
      </c>
      <c r="CK56" s="31">
        <f t="shared" si="374"/>
        <v>0</v>
      </c>
      <c r="CL56" s="31">
        <f t="shared" si="374"/>
        <v>11018750</v>
      </c>
      <c r="CM56" s="31">
        <f t="shared" si="374"/>
        <v>0</v>
      </c>
      <c r="CN56" s="31">
        <f t="shared" si="374"/>
        <v>5509625</v>
      </c>
      <c r="CO56" s="31">
        <f t="shared" si="374"/>
        <v>4897555.555555556</v>
      </c>
      <c r="CP56" s="31">
        <f t="shared" si="374"/>
        <v>0</v>
      </c>
    </row>
    <row r="57" spans="2:94" x14ac:dyDescent="0.35">
      <c r="B57" s="6" t="s">
        <v>108</v>
      </c>
      <c r="C57" s="15" t="s">
        <v>131</v>
      </c>
      <c r="D57" s="6"/>
      <c r="E57" s="27">
        <f>IF(E56&lt;&gt;0,E54/E56,0)</f>
        <v>0</v>
      </c>
      <c r="F57" s="27">
        <f t="shared" ref="F57:BQ57" si="375">IF(F56&lt;&gt;0,F54/F56,0)</f>
        <v>0</v>
      </c>
      <c r="G57" s="27">
        <f t="shared" si="375"/>
        <v>0</v>
      </c>
      <c r="H57" s="27">
        <f t="shared" si="375"/>
        <v>0</v>
      </c>
      <c r="I57" s="27">
        <f t="shared" si="375"/>
        <v>0</v>
      </c>
      <c r="J57" s="27">
        <f t="shared" si="375"/>
        <v>0</v>
      </c>
      <c r="K57" s="27">
        <f t="shared" si="375"/>
        <v>0</v>
      </c>
      <c r="L57" s="27">
        <f t="shared" si="375"/>
        <v>0</v>
      </c>
      <c r="M57" s="27">
        <f t="shared" si="375"/>
        <v>0</v>
      </c>
      <c r="N57" s="27">
        <f t="shared" si="375"/>
        <v>0</v>
      </c>
      <c r="O57" s="27">
        <f t="shared" si="375"/>
        <v>0.17821022727272728</v>
      </c>
      <c r="P57" s="27">
        <f t="shared" si="375"/>
        <v>0</v>
      </c>
      <c r="Q57" s="27">
        <f t="shared" si="375"/>
        <v>0.21953547566019727</v>
      </c>
      <c r="R57" s="27">
        <f t="shared" si="375"/>
        <v>0</v>
      </c>
      <c r="S57" s="27">
        <f t="shared" si="375"/>
        <v>0</v>
      </c>
      <c r="T57" s="27">
        <f t="shared" si="375"/>
        <v>0</v>
      </c>
      <c r="U57" s="27">
        <f t="shared" si="375"/>
        <v>0</v>
      </c>
      <c r="V57" s="27">
        <f t="shared" si="375"/>
        <v>0</v>
      </c>
      <c r="W57" s="27">
        <f t="shared" si="375"/>
        <v>0</v>
      </c>
      <c r="X57" s="27">
        <f t="shared" si="375"/>
        <v>0.64077802267717965</v>
      </c>
      <c r="Y57" s="27">
        <f t="shared" si="375"/>
        <v>0</v>
      </c>
      <c r="Z57" s="27">
        <f t="shared" si="375"/>
        <v>0</v>
      </c>
      <c r="AA57" s="23">
        <f t="shared" si="375"/>
        <v>0</v>
      </c>
      <c r="AB57" s="23">
        <f t="shared" si="375"/>
        <v>0</v>
      </c>
      <c r="AC57" s="23">
        <f t="shared" si="375"/>
        <v>0</v>
      </c>
      <c r="AD57" s="23">
        <f t="shared" si="375"/>
        <v>0</v>
      </c>
      <c r="AE57" s="23">
        <f t="shared" si="375"/>
        <v>0</v>
      </c>
      <c r="AF57" s="23">
        <f t="shared" si="375"/>
        <v>0.15707629368667475</v>
      </c>
      <c r="AG57" s="23">
        <f t="shared" si="375"/>
        <v>0.79534415974435013</v>
      </c>
      <c r="AH57" s="23">
        <f t="shared" si="375"/>
        <v>0</v>
      </c>
      <c r="AI57" s="23">
        <f t="shared" si="375"/>
        <v>0</v>
      </c>
      <c r="AJ57" s="23">
        <f t="shared" si="375"/>
        <v>0.18002002057119235</v>
      </c>
      <c r="AK57" s="23">
        <f t="shared" si="375"/>
        <v>0</v>
      </c>
      <c r="AL57" s="23">
        <f t="shared" si="375"/>
        <v>0</v>
      </c>
      <c r="AM57" s="23">
        <f t="shared" si="375"/>
        <v>0.8778147682030687</v>
      </c>
      <c r="AN57" s="23">
        <f t="shared" si="375"/>
        <v>0</v>
      </c>
      <c r="AO57" s="23">
        <f t="shared" si="375"/>
        <v>3.0804422020419016</v>
      </c>
      <c r="AP57" s="23">
        <f t="shared" si="375"/>
        <v>1.8246894030856147</v>
      </c>
      <c r="AQ57" s="23">
        <f t="shared" si="375"/>
        <v>2.4703180988001985</v>
      </c>
      <c r="AR57" s="23">
        <f t="shared" si="375"/>
        <v>0</v>
      </c>
      <c r="AS57" s="23">
        <f t="shared" si="375"/>
        <v>0</v>
      </c>
      <c r="AT57" s="23">
        <f t="shared" si="375"/>
        <v>0</v>
      </c>
      <c r="AU57" s="23">
        <f t="shared" si="375"/>
        <v>0</v>
      </c>
      <c r="AV57" s="23">
        <f t="shared" si="375"/>
        <v>0</v>
      </c>
      <c r="AW57" s="31">
        <f t="shared" si="375"/>
        <v>0</v>
      </c>
      <c r="AX57" s="31">
        <f t="shared" si="375"/>
        <v>0</v>
      </c>
      <c r="AY57" s="31">
        <f t="shared" si="375"/>
        <v>0</v>
      </c>
      <c r="AZ57" s="31">
        <f t="shared" si="375"/>
        <v>0</v>
      </c>
      <c r="BA57" s="31">
        <f t="shared" si="375"/>
        <v>0</v>
      </c>
      <c r="BB57" s="31">
        <f t="shared" si="375"/>
        <v>0</v>
      </c>
      <c r="BC57" s="31">
        <f t="shared" si="375"/>
        <v>0</v>
      </c>
      <c r="BD57" s="31">
        <f t="shared" si="375"/>
        <v>0</v>
      </c>
      <c r="BE57" s="31">
        <f t="shared" si="375"/>
        <v>0</v>
      </c>
      <c r="BF57" s="31">
        <f t="shared" si="375"/>
        <v>0</v>
      </c>
      <c r="BG57" s="31">
        <f t="shared" si="375"/>
        <v>0</v>
      </c>
      <c r="BH57" s="31">
        <f t="shared" si="375"/>
        <v>0</v>
      </c>
      <c r="BI57" s="31">
        <f t="shared" si="375"/>
        <v>0</v>
      </c>
      <c r="BJ57" s="31">
        <f t="shared" si="375"/>
        <v>0.42663518514314253</v>
      </c>
      <c r="BK57" s="31">
        <f t="shared" si="375"/>
        <v>-0.18319851593327732</v>
      </c>
      <c r="BL57" s="31">
        <f t="shared" si="375"/>
        <v>0</v>
      </c>
      <c r="BM57" s="31">
        <f t="shared" si="375"/>
        <v>0</v>
      </c>
      <c r="BN57" s="31">
        <f t="shared" si="375"/>
        <v>0</v>
      </c>
      <c r="BO57" s="31">
        <f t="shared" si="375"/>
        <v>0</v>
      </c>
      <c r="BP57" s="31">
        <f t="shared" si="375"/>
        <v>2.9879802705475393</v>
      </c>
      <c r="BQ57" s="31">
        <f t="shared" si="375"/>
        <v>2.8305085024668863</v>
      </c>
      <c r="BR57" s="31">
        <f t="shared" ref="BR57:CP57" si="376">IF(BR56&lt;&gt;0,BR54/BR56,0)</f>
        <v>3.1045582245122429</v>
      </c>
      <c r="BS57" s="31">
        <f t="shared" si="376"/>
        <v>0</v>
      </c>
      <c r="BT57" s="31">
        <f t="shared" si="376"/>
        <v>0</v>
      </c>
      <c r="BU57" s="31">
        <f t="shared" si="376"/>
        <v>0</v>
      </c>
      <c r="BV57" s="31">
        <f t="shared" si="376"/>
        <v>0</v>
      </c>
      <c r="BW57" s="31">
        <f t="shared" si="376"/>
        <v>0</v>
      </c>
      <c r="BX57" s="31">
        <f t="shared" si="376"/>
        <v>1.3803633820983088</v>
      </c>
      <c r="BY57" s="31">
        <f t="shared" si="376"/>
        <v>0</v>
      </c>
      <c r="BZ57" s="31">
        <f t="shared" si="376"/>
        <v>0</v>
      </c>
      <c r="CA57" s="31">
        <f t="shared" si="376"/>
        <v>0</v>
      </c>
      <c r="CB57" s="31">
        <f t="shared" si="376"/>
        <v>0.2418009313856509</v>
      </c>
      <c r="CC57" s="31">
        <f t="shared" si="376"/>
        <v>0</v>
      </c>
      <c r="CD57" s="31">
        <f t="shared" si="376"/>
        <v>0</v>
      </c>
      <c r="CE57" s="31">
        <f t="shared" si="376"/>
        <v>0</v>
      </c>
      <c r="CF57" s="31">
        <f t="shared" si="376"/>
        <v>0.53181034638113223</v>
      </c>
      <c r="CG57" s="31">
        <f t="shared" si="376"/>
        <v>0</v>
      </c>
      <c r="CH57" s="31">
        <f t="shared" si="376"/>
        <v>0</v>
      </c>
      <c r="CI57" s="31">
        <f t="shared" si="376"/>
        <v>0</v>
      </c>
      <c r="CJ57" s="31">
        <f t="shared" si="376"/>
        <v>0.41892857677461859</v>
      </c>
      <c r="CK57" s="31">
        <f t="shared" si="376"/>
        <v>0</v>
      </c>
      <c r="CL57" s="31">
        <f t="shared" si="376"/>
        <v>0.48807714123652862</v>
      </c>
      <c r="CM57" s="31">
        <f t="shared" si="376"/>
        <v>0</v>
      </c>
      <c r="CN57" s="31">
        <f t="shared" si="376"/>
        <v>0.55454472363399177</v>
      </c>
      <c r="CO57" s="31">
        <f t="shared" si="376"/>
        <v>0.54668419813276448</v>
      </c>
      <c r="CP57" s="31">
        <f t="shared" si="376"/>
        <v>0</v>
      </c>
    </row>
    <row r="58" spans="2:94" x14ac:dyDescent="0.35">
      <c r="B58" s="6" t="s">
        <v>127</v>
      </c>
      <c r="C58" s="15" t="s">
        <v>129</v>
      </c>
      <c r="D58" s="6" t="s">
        <v>128</v>
      </c>
      <c r="E58" s="27">
        <f>IF(E40*E46&lt;&gt;0, E56/(E40*E46),0)</f>
        <v>0</v>
      </c>
      <c r="F58" s="27">
        <f t="shared" ref="F58:BQ58" si="377">IF(F40*F46&lt;&gt;0, F56/(F40*F46),0)</f>
        <v>37.606837606837608</v>
      </c>
      <c r="G58" s="27">
        <f t="shared" si="377"/>
        <v>0</v>
      </c>
      <c r="H58" s="27">
        <f t="shared" si="377"/>
        <v>0</v>
      </c>
      <c r="I58" s="27">
        <f t="shared" si="377"/>
        <v>0</v>
      </c>
      <c r="J58" s="27">
        <f t="shared" si="377"/>
        <v>30.555555555555554</v>
      </c>
      <c r="K58" s="27">
        <f t="shared" si="377"/>
        <v>133.33333333333334</v>
      </c>
      <c r="L58" s="27">
        <f t="shared" si="377"/>
        <v>209.52380952380952</v>
      </c>
      <c r="M58" s="27">
        <f t="shared" si="377"/>
        <v>0</v>
      </c>
      <c r="N58" s="27">
        <f t="shared" si="377"/>
        <v>66.666666666666671</v>
      </c>
      <c r="O58" s="27">
        <f t="shared" si="377"/>
        <v>86.274509803921561</v>
      </c>
      <c r="P58" s="27">
        <f t="shared" si="377"/>
        <v>0</v>
      </c>
      <c r="Q58" s="27">
        <f t="shared" si="377"/>
        <v>63.771014492753622</v>
      </c>
      <c r="R58" s="27">
        <f t="shared" si="377"/>
        <v>81.487037037037055</v>
      </c>
      <c r="S58" s="27">
        <f t="shared" si="377"/>
        <v>133.34545454545454</v>
      </c>
      <c r="T58" s="27">
        <f t="shared" si="377"/>
        <v>43.142156862745104</v>
      </c>
      <c r="U58" s="27">
        <f t="shared" si="377"/>
        <v>0</v>
      </c>
      <c r="V58" s="27">
        <f t="shared" si="377"/>
        <v>0</v>
      </c>
      <c r="W58" s="27">
        <f t="shared" si="377"/>
        <v>45.841666666666669</v>
      </c>
      <c r="X58" s="27">
        <f t="shared" si="377"/>
        <v>33.340151515151518</v>
      </c>
      <c r="Y58" s="27">
        <f t="shared" si="377"/>
        <v>0</v>
      </c>
      <c r="Z58" s="27">
        <f t="shared" si="377"/>
        <v>0</v>
      </c>
      <c r="AA58" s="23">
        <f t="shared" si="377"/>
        <v>0</v>
      </c>
      <c r="AB58" s="23">
        <f t="shared" si="377"/>
        <v>56.017238432509302</v>
      </c>
      <c r="AC58" s="23">
        <f t="shared" si="377"/>
        <v>55.488861853335081</v>
      </c>
      <c r="AD58" s="23">
        <f t="shared" si="377"/>
        <v>0</v>
      </c>
      <c r="AE58" s="23">
        <f t="shared" si="377"/>
        <v>0</v>
      </c>
      <c r="AF58" s="23">
        <f t="shared" si="377"/>
        <v>173.19319686019111</v>
      </c>
      <c r="AG58" s="23">
        <f t="shared" si="377"/>
        <v>53.39108258233157</v>
      </c>
      <c r="AH58" s="23">
        <f t="shared" si="377"/>
        <v>102.80788701393985</v>
      </c>
      <c r="AI58" s="23">
        <f t="shared" si="377"/>
        <v>128.13077944786309</v>
      </c>
      <c r="AJ58" s="23">
        <f t="shared" si="377"/>
        <v>128.2264786999321</v>
      </c>
      <c r="AK58" s="23">
        <f t="shared" si="377"/>
        <v>46.289541639767592</v>
      </c>
      <c r="AL58" s="23">
        <f t="shared" si="377"/>
        <v>0</v>
      </c>
      <c r="AM58" s="23">
        <f t="shared" si="377"/>
        <v>38.965561635017707</v>
      </c>
      <c r="AN58" s="23">
        <f t="shared" si="377"/>
        <v>18.544674526164471</v>
      </c>
      <c r="AO58" s="23">
        <f t="shared" si="377"/>
        <v>39.381521237303787</v>
      </c>
      <c r="AP58" s="23">
        <f t="shared" si="377"/>
        <v>71.142244691333474</v>
      </c>
      <c r="AQ58" s="23">
        <f t="shared" si="377"/>
        <v>31.011043838584982</v>
      </c>
      <c r="AR58" s="23">
        <f t="shared" si="377"/>
        <v>44.991045309703104</v>
      </c>
      <c r="AS58" s="23">
        <f t="shared" si="377"/>
        <v>29.01103601314497</v>
      </c>
      <c r="AT58" s="23">
        <f t="shared" si="377"/>
        <v>0</v>
      </c>
      <c r="AU58" s="23">
        <f t="shared" si="377"/>
        <v>0</v>
      </c>
      <c r="AV58" s="23">
        <f t="shared" si="377"/>
        <v>134.5749319151123</v>
      </c>
      <c r="AW58" s="31">
        <f t="shared" si="377"/>
        <v>120.61136154485907</v>
      </c>
      <c r="AX58" s="31">
        <f t="shared" si="377"/>
        <v>0</v>
      </c>
      <c r="AY58" s="31">
        <f t="shared" si="377"/>
        <v>0</v>
      </c>
      <c r="AZ58" s="31">
        <f t="shared" si="377"/>
        <v>0</v>
      </c>
      <c r="BA58" s="31">
        <f t="shared" si="377"/>
        <v>0</v>
      </c>
      <c r="BB58" s="31">
        <f t="shared" si="377"/>
        <v>174.74458193537745</v>
      </c>
      <c r="BC58" s="31">
        <f t="shared" si="377"/>
        <v>68.034091809603979</v>
      </c>
      <c r="BD58" s="31">
        <f t="shared" si="377"/>
        <v>0</v>
      </c>
      <c r="BE58" s="31">
        <f t="shared" si="377"/>
        <v>0</v>
      </c>
      <c r="BF58" s="31">
        <f t="shared" si="377"/>
        <v>0</v>
      </c>
      <c r="BG58" s="31">
        <f t="shared" si="377"/>
        <v>0</v>
      </c>
      <c r="BH58" s="31">
        <f t="shared" si="377"/>
        <v>91.902592707364931</v>
      </c>
      <c r="BI58" s="31">
        <f t="shared" si="377"/>
        <v>141.71787248511387</v>
      </c>
      <c r="BJ58" s="31">
        <f t="shared" si="377"/>
        <v>311.78639796063169</v>
      </c>
      <c r="BK58" s="31">
        <f t="shared" si="377"/>
        <v>518.63741885759464</v>
      </c>
      <c r="BL58" s="31">
        <f t="shared" si="377"/>
        <v>172.58711994763541</v>
      </c>
      <c r="BM58" s="31">
        <f t="shared" si="377"/>
        <v>0</v>
      </c>
      <c r="BN58" s="31">
        <f t="shared" si="377"/>
        <v>0</v>
      </c>
      <c r="BO58" s="31">
        <f t="shared" si="377"/>
        <v>0</v>
      </c>
      <c r="BP58" s="31">
        <f t="shared" si="377"/>
        <v>111.12778163919141</v>
      </c>
      <c r="BQ58" s="31">
        <f t="shared" si="377"/>
        <v>119.42999597174813</v>
      </c>
      <c r="BR58" s="31">
        <f t="shared" ref="BR58:CP58" si="378">IF(BR40*BR46&lt;&gt;0, BR56/(BR40*BR46),0)</f>
        <v>110.65910000821253</v>
      </c>
      <c r="BS58" s="31">
        <f t="shared" si="378"/>
        <v>774.3544878039462</v>
      </c>
      <c r="BT58" s="31">
        <f t="shared" si="378"/>
        <v>193.3205996581801</v>
      </c>
      <c r="BU58" s="31">
        <f t="shared" si="378"/>
        <v>0</v>
      </c>
      <c r="BV58" s="31">
        <f t="shared" si="378"/>
        <v>0</v>
      </c>
      <c r="BW58" s="31">
        <f t="shared" si="378"/>
        <v>1546.4015515261067</v>
      </c>
      <c r="BX58" s="31">
        <f t="shared" si="378"/>
        <v>85.737717969091676</v>
      </c>
      <c r="BY58" s="31">
        <f t="shared" si="378"/>
        <v>80.976199686929363</v>
      </c>
      <c r="BZ58" s="31">
        <f t="shared" si="378"/>
        <v>139.63146120348569</v>
      </c>
      <c r="CA58" s="31">
        <f t="shared" si="378"/>
        <v>0</v>
      </c>
      <c r="CB58" s="31">
        <f t="shared" si="378"/>
        <v>512.8841824768607</v>
      </c>
      <c r="CC58" s="31">
        <f t="shared" si="378"/>
        <v>0</v>
      </c>
      <c r="CD58" s="31">
        <f t="shared" si="378"/>
        <v>192.46288311257379</v>
      </c>
      <c r="CE58" s="31">
        <f t="shared" si="378"/>
        <v>128.06924640122963</v>
      </c>
      <c r="CF58" s="31">
        <f t="shared" si="378"/>
        <v>128.05235468428106</v>
      </c>
      <c r="CG58" s="31">
        <f t="shared" si="378"/>
        <v>219.28852162874716</v>
      </c>
      <c r="CH58" s="31">
        <f t="shared" si="378"/>
        <v>219.06350011771556</v>
      </c>
      <c r="CI58" s="31">
        <f t="shared" si="378"/>
        <v>0</v>
      </c>
      <c r="CJ58" s="31">
        <f t="shared" si="378"/>
        <v>256.1279551612389</v>
      </c>
      <c r="CK58" s="31">
        <f t="shared" si="378"/>
        <v>0</v>
      </c>
      <c r="CL58" s="31">
        <f t="shared" si="378"/>
        <v>384.209367086366</v>
      </c>
      <c r="CM58" s="31">
        <f t="shared" si="378"/>
        <v>0</v>
      </c>
      <c r="CN58" s="31">
        <f t="shared" si="378"/>
        <v>192.20277368278278</v>
      </c>
      <c r="CO58" s="31">
        <f t="shared" si="378"/>
        <v>170.82422554168173</v>
      </c>
      <c r="CP58" s="31">
        <f t="shared" si="378"/>
        <v>0</v>
      </c>
    </row>
    <row r="59" spans="2:94" x14ac:dyDescent="0.35">
      <c r="B59" s="6"/>
      <c r="C59" s="6"/>
      <c r="D59" s="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</row>
    <row r="60" spans="2:94" x14ac:dyDescent="0.35">
      <c r="B60" s="14" t="s">
        <v>107</v>
      </c>
      <c r="C60" s="6"/>
      <c r="D60" s="6"/>
      <c r="E60" s="27">
        <v>44000</v>
      </c>
      <c r="F60" s="27">
        <v>44000</v>
      </c>
      <c r="G60" s="27">
        <v>44000</v>
      </c>
      <c r="H60" s="27">
        <v>44000</v>
      </c>
      <c r="I60" s="27">
        <v>44000</v>
      </c>
      <c r="J60" s="27">
        <v>44000</v>
      </c>
      <c r="K60" s="27">
        <v>44000</v>
      </c>
      <c r="L60" s="27">
        <v>44000</v>
      </c>
      <c r="M60" s="27">
        <v>44000</v>
      </c>
      <c r="N60" s="27">
        <v>44000</v>
      </c>
      <c r="O60" s="27">
        <v>44000</v>
      </c>
      <c r="P60" s="27">
        <v>44001</v>
      </c>
      <c r="Q60" s="27">
        <v>44002</v>
      </c>
      <c r="R60" s="27">
        <v>44003</v>
      </c>
      <c r="S60" s="27">
        <v>44004</v>
      </c>
      <c r="T60" s="27">
        <v>44005</v>
      </c>
      <c r="U60" s="27">
        <v>44006</v>
      </c>
      <c r="V60" s="27">
        <v>44007</v>
      </c>
      <c r="W60" s="27">
        <v>44008</v>
      </c>
      <c r="X60" s="27">
        <v>44009</v>
      </c>
      <c r="Y60" s="27">
        <v>44010</v>
      </c>
      <c r="Z60" s="27">
        <v>44011</v>
      </c>
      <c r="AA60" s="23">
        <v>44012</v>
      </c>
      <c r="AB60" s="23">
        <v>44013</v>
      </c>
      <c r="AC60" s="23">
        <v>44014</v>
      </c>
      <c r="AD60" s="23">
        <v>44015</v>
      </c>
      <c r="AE60" s="23">
        <v>44016</v>
      </c>
      <c r="AF60" s="23">
        <v>44017</v>
      </c>
      <c r="AG60" s="23">
        <v>44018</v>
      </c>
      <c r="AH60" s="23">
        <v>44019</v>
      </c>
      <c r="AI60" s="23">
        <v>44020</v>
      </c>
      <c r="AJ60" s="23">
        <v>44021</v>
      </c>
      <c r="AK60" s="23">
        <v>44022</v>
      </c>
      <c r="AL60" s="23">
        <v>44023</v>
      </c>
      <c r="AM60" s="23">
        <v>44024</v>
      </c>
      <c r="AN60" s="23">
        <v>44025</v>
      </c>
      <c r="AO60" s="23">
        <v>44026</v>
      </c>
      <c r="AP60" s="23">
        <v>44027</v>
      </c>
      <c r="AQ60" s="23">
        <v>44028</v>
      </c>
      <c r="AR60" s="23">
        <v>44029</v>
      </c>
      <c r="AS60" s="23">
        <v>44030</v>
      </c>
      <c r="AT60" s="23">
        <v>44031</v>
      </c>
      <c r="AU60" s="23">
        <v>44032</v>
      </c>
      <c r="AV60" s="23">
        <v>44033</v>
      </c>
      <c r="AW60" s="31">
        <v>44034</v>
      </c>
      <c r="AX60" s="31">
        <v>44035</v>
      </c>
      <c r="AY60" s="31">
        <v>44036</v>
      </c>
      <c r="AZ60" s="31">
        <v>44037</v>
      </c>
      <c r="BA60" s="31">
        <v>44038</v>
      </c>
      <c r="BB60" s="31">
        <v>44039</v>
      </c>
      <c r="BC60" s="31">
        <v>44040</v>
      </c>
      <c r="BD60" s="31">
        <v>44041</v>
      </c>
      <c r="BE60" s="31">
        <v>44042</v>
      </c>
      <c r="BF60" s="31">
        <v>44043</v>
      </c>
      <c r="BG60" s="31">
        <v>44044</v>
      </c>
      <c r="BH60" s="31">
        <v>44045</v>
      </c>
      <c r="BI60" s="31">
        <v>44046</v>
      </c>
      <c r="BJ60" s="31">
        <v>44047</v>
      </c>
      <c r="BK60" s="31">
        <v>44048</v>
      </c>
      <c r="BL60" s="31">
        <v>44049</v>
      </c>
      <c r="BM60" s="31">
        <v>44050</v>
      </c>
      <c r="BN60" s="31">
        <v>44051</v>
      </c>
      <c r="BO60" s="31">
        <v>44052</v>
      </c>
      <c r="BP60" s="31">
        <v>44053</v>
      </c>
      <c r="BQ60" s="31">
        <v>44054</v>
      </c>
      <c r="BR60" s="31">
        <v>44055</v>
      </c>
      <c r="BS60" s="31">
        <v>44056</v>
      </c>
      <c r="BT60" s="31">
        <v>44057</v>
      </c>
      <c r="BU60" s="31">
        <v>44058</v>
      </c>
      <c r="BV60" s="31">
        <v>44059</v>
      </c>
      <c r="BW60" s="31">
        <v>44060</v>
      </c>
      <c r="BX60" s="31">
        <v>44061</v>
      </c>
      <c r="BY60" s="31">
        <v>44062</v>
      </c>
      <c r="BZ60" s="31">
        <v>44063</v>
      </c>
      <c r="CA60" s="31">
        <v>44064</v>
      </c>
      <c r="CB60" s="31">
        <v>44065</v>
      </c>
      <c r="CC60" s="31">
        <v>44066</v>
      </c>
      <c r="CD60" s="31">
        <v>44067</v>
      </c>
      <c r="CE60" s="31">
        <v>44068</v>
      </c>
      <c r="CF60" s="31">
        <v>44069</v>
      </c>
      <c r="CG60" s="31">
        <v>44070</v>
      </c>
      <c r="CH60" s="31">
        <v>44071</v>
      </c>
      <c r="CI60" s="31">
        <v>44072</v>
      </c>
      <c r="CJ60" s="31">
        <v>44073</v>
      </c>
      <c r="CK60" s="31">
        <v>44074</v>
      </c>
      <c r="CL60" s="31">
        <v>44075</v>
      </c>
      <c r="CM60" s="31">
        <v>44076</v>
      </c>
      <c r="CN60" s="31">
        <v>44077</v>
      </c>
      <c r="CO60" s="31">
        <v>44078</v>
      </c>
      <c r="CP60" s="31">
        <v>44079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10" zoomScale="90" zoomScaleNormal="90" workbookViewId="0">
      <selection activeCell="F12" sqref="F12"/>
    </sheetView>
  </sheetViews>
  <sheetFormatPr defaultColWidth="8.7265625" defaultRowHeight="14.5" x14ac:dyDescent="0.35"/>
  <cols>
    <col min="1" max="1" width="3.1796875" style="5" customWidth="1"/>
    <col min="2" max="2" width="43.1796875" style="5" bestFit="1" customWidth="1"/>
    <col min="3" max="3" width="36.1796875" style="5" customWidth="1"/>
    <col min="4" max="4" width="7.7265625" style="5" customWidth="1"/>
    <col min="5" max="5" width="11.54296875" style="5" bestFit="1" customWidth="1"/>
    <col min="6" max="6" width="12" style="5" bestFit="1" customWidth="1"/>
    <col min="7" max="7" width="11.453125" style="5" bestFit="1" customWidth="1"/>
    <col min="8" max="8" width="12" style="5" bestFit="1" customWidth="1"/>
    <col min="9" max="10" width="11.453125" style="5" bestFit="1" customWidth="1"/>
    <col min="11" max="12" width="12" style="5" bestFit="1" customWidth="1"/>
    <col min="13" max="13" width="11.453125" style="5" bestFit="1" customWidth="1"/>
    <col min="14" max="16" width="12" style="5" bestFit="1" customWidth="1"/>
    <col min="17" max="16384" width="8.7265625" style="5"/>
  </cols>
  <sheetData>
    <row r="3" spans="2:18" ht="43.5" x14ac:dyDescent="0.35">
      <c r="B3" s="13" t="s">
        <v>83</v>
      </c>
      <c r="C3" s="13" t="s">
        <v>109</v>
      </c>
      <c r="D3" s="12" t="s">
        <v>93</v>
      </c>
      <c r="E3" s="12" t="s">
        <v>72</v>
      </c>
      <c r="F3" s="12" t="s">
        <v>71</v>
      </c>
      <c r="G3" s="12" t="s">
        <v>73</v>
      </c>
      <c r="H3" s="12" t="s">
        <v>74</v>
      </c>
      <c r="I3" s="12" t="s">
        <v>75</v>
      </c>
      <c r="J3" s="12" t="s">
        <v>76</v>
      </c>
      <c r="K3" s="12" t="s">
        <v>77</v>
      </c>
      <c r="L3" s="12" t="s">
        <v>78</v>
      </c>
      <c r="M3" s="12" t="s">
        <v>79</v>
      </c>
      <c r="N3" s="12" t="s">
        <v>80</v>
      </c>
      <c r="O3" s="12" t="s">
        <v>81</v>
      </c>
      <c r="P3" s="12" t="s">
        <v>82</v>
      </c>
    </row>
    <row r="5" spans="2:18" x14ac:dyDescent="0.35">
      <c r="B5" s="14" t="s">
        <v>84</v>
      </c>
      <c r="C5" s="14" t="s">
        <v>110</v>
      </c>
      <c r="D5" s="6">
        <v>0</v>
      </c>
      <c r="E5" s="6">
        <v>45</v>
      </c>
      <c r="F5" s="6">
        <v>45</v>
      </c>
      <c r="G5" s="6">
        <v>45</v>
      </c>
      <c r="H5" s="6">
        <v>45</v>
      </c>
      <c r="I5" s="6">
        <v>45</v>
      </c>
      <c r="J5" s="6">
        <v>45</v>
      </c>
      <c r="K5" s="6">
        <v>45</v>
      </c>
      <c r="L5" s="6">
        <v>45</v>
      </c>
      <c r="M5" s="6">
        <v>45</v>
      </c>
      <c r="N5" s="6">
        <v>45</v>
      </c>
      <c r="O5" s="6">
        <v>45</v>
      </c>
      <c r="P5" s="6">
        <v>45</v>
      </c>
    </row>
    <row r="6" spans="2:18" x14ac:dyDescent="0.35">
      <c r="B6" s="14" t="s">
        <v>85</v>
      </c>
      <c r="C6" s="14" t="s">
        <v>110</v>
      </c>
      <c r="D6" s="6">
        <v>0</v>
      </c>
      <c r="E6" s="6">
        <v>75</v>
      </c>
      <c r="F6" s="6">
        <v>75</v>
      </c>
      <c r="G6" s="6">
        <v>75</v>
      </c>
      <c r="H6" s="6">
        <v>75</v>
      </c>
      <c r="I6" s="6">
        <v>75</v>
      </c>
      <c r="J6" s="6">
        <v>75</v>
      </c>
      <c r="K6" s="6">
        <v>75</v>
      </c>
      <c r="L6" s="6">
        <v>75</v>
      </c>
      <c r="M6" s="6">
        <v>75</v>
      </c>
      <c r="N6" s="6">
        <v>75</v>
      </c>
      <c r="O6" s="6">
        <v>75</v>
      </c>
      <c r="P6" s="6">
        <v>75</v>
      </c>
    </row>
    <row r="7" spans="2:18" x14ac:dyDescent="0.3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2:18" ht="29" x14ac:dyDescent="0.35">
      <c r="B8" s="6" t="s">
        <v>125</v>
      </c>
      <c r="C8" s="6" t="s">
        <v>124</v>
      </c>
      <c r="D8" s="6">
        <v>0</v>
      </c>
      <c r="E8" s="6">
        <v>6</v>
      </c>
      <c r="F8" s="6">
        <v>6</v>
      </c>
      <c r="G8" s="6">
        <v>7</v>
      </c>
      <c r="H8" s="6">
        <v>7</v>
      </c>
      <c r="I8" s="6">
        <v>7</v>
      </c>
      <c r="J8" s="6">
        <v>8</v>
      </c>
      <c r="K8" s="6">
        <v>8</v>
      </c>
      <c r="L8" s="6">
        <v>8</v>
      </c>
      <c r="M8" s="6">
        <v>8</v>
      </c>
      <c r="N8" s="6">
        <v>8</v>
      </c>
      <c r="O8" s="6">
        <v>8</v>
      </c>
      <c r="P8" s="6">
        <v>8</v>
      </c>
    </row>
    <row r="9" spans="2:18" ht="58" x14ac:dyDescent="0.35">
      <c r="B9" s="6" t="s">
        <v>123</v>
      </c>
      <c r="C9" s="15" t="s">
        <v>141</v>
      </c>
      <c r="D9" s="6">
        <v>0</v>
      </c>
      <c r="E9" s="6">
        <f>E11/1000*E29*E8</f>
        <v>157500</v>
      </c>
      <c r="F9" s="6">
        <f t="shared" ref="F9:P9" si="0">F11/1000*F29*F8</f>
        <v>135000</v>
      </c>
      <c r="G9" s="6">
        <f t="shared" si="0"/>
        <v>220500</v>
      </c>
      <c r="H9" s="6">
        <f t="shared" si="0"/>
        <v>183750</v>
      </c>
      <c r="I9" s="6">
        <f t="shared" si="0"/>
        <v>163800</v>
      </c>
      <c r="J9" s="6">
        <f t="shared" si="0"/>
        <v>264000</v>
      </c>
      <c r="K9" s="6">
        <f t="shared" si="0"/>
        <v>138000</v>
      </c>
      <c r="L9" s="6">
        <f t="shared" si="0"/>
        <v>108000</v>
      </c>
      <c r="M9" s="6">
        <f t="shared" si="0"/>
        <v>186000</v>
      </c>
      <c r="N9" s="6">
        <f t="shared" si="0"/>
        <v>153600</v>
      </c>
      <c r="O9" s="6">
        <f t="shared" si="0"/>
        <v>113400</v>
      </c>
      <c r="P9" s="6">
        <f t="shared" si="0"/>
        <v>93600</v>
      </c>
      <c r="Q9" s="6"/>
      <c r="R9" s="6"/>
    </row>
    <row r="10" spans="2:18" x14ac:dyDescent="0.3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2:18" x14ac:dyDescent="0.35">
      <c r="B11" s="14" t="s">
        <v>87</v>
      </c>
      <c r="C11" s="14" t="s">
        <v>110</v>
      </c>
      <c r="D11" s="6">
        <v>0</v>
      </c>
      <c r="E11" s="6">
        <v>350</v>
      </c>
      <c r="F11" s="6">
        <v>300</v>
      </c>
      <c r="G11" s="6">
        <v>420</v>
      </c>
      <c r="H11" s="6">
        <v>350</v>
      </c>
      <c r="I11" s="6">
        <v>312</v>
      </c>
      <c r="J11" s="6">
        <v>440</v>
      </c>
      <c r="K11" s="6">
        <v>230</v>
      </c>
      <c r="L11" s="6">
        <v>180</v>
      </c>
      <c r="M11" s="6">
        <v>310</v>
      </c>
      <c r="N11" s="6">
        <v>256</v>
      </c>
      <c r="O11" s="6">
        <v>189</v>
      </c>
      <c r="P11" s="6">
        <v>156</v>
      </c>
    </row>
    <row r="12" spans="2:18" x14ac:dyDescent="0.35">
      <c r="B12" s="14" t="s">
        <v>111</v>
      </c>
      <c r="C12" s="14" t="s">
        <v>110</v>
      </c>
      <c r="D12" s="6">
        <v>0</v>
      </c>
      <c r="E12" s="6">
        <v>0</v>
      </c>
      <c r="F12" s="6">
        <v>-12</v>
      </c>
      <c r="G12" s="6">
        <v>-30</v>
      </c>
      <c r="H12" s="6">
        <v>-27</v>
      </c>
      <c r="I12" s="6">
        <v>-37</v>
      </c>
      <c r="J12" s="6">
        <v>-20</v>
      </c>
      <c r="K12" s="6">
        <v>-70</v>
      </c>
      <c r="L12" s="6">
        <v>-30</v>
      </c>
      <c r="M12" s="6">
        <v>-56</v>
      </c>
      <c r="N12" s="6">
        <v>-110</v>
      </c>
      <c r="O12" s="6">
        <v>-39</v>
      </c>
      <c r="P12" s="6">
        <v>-6</v>
      </c>
    </row>
    <row r="13" spans="2:18" x14ac:dyDescent="0.35">
      <c r="B13" s="6" t="s">
        <v>89</v>
      </c>
      <c r="C13" s="15" t="s">
        <v>113</v>
      </c>
      <c r="D13" s="6">
        <f>D11+D12</f>
        <v>0</v>
      </c>
      <c r="E13" s="6">
        <f>E11+E12</f>
        <v>350</v>
      </c>
      <c r="F13" s="6">
        <f t="shared" ref="F13:P13" si="1">F11+F12</f>
        <v>288</v>
      </c>
      <c r="G13" s="6">
        <f t="shared" si="1"/>
        <v>390</v>
      </c>
      <c r="H13" s="6">
        <f t="shared" si="1"/>
        <v>323</v>
      </c>
      <c r="I13" s="6">
        <f t="shared" si="1"/>
        <v>275</v>
      </c>
      <c r="J13" s="6">
        <f t="shared" si="1"/>
        <v>420</v>
      </c>
      <c r="K13" s="6">
        <f t="shared" si="1"/>
        <v>160</v>
      </c>
      <c r="L13" s="6">
        <f t="shared" si="1"/>
        <v>150</v>
      </c>
      <c r="M13" s="6">
        <f t="shared" si="1"/>
        <v>254</v>
      </c>
      <c r="N13" s="6">
        <f t="shared" si="1"/>
        <v>146</v>
      </c>
      <c r="O13" s="6">
        <f t="shared" si="1"/>
        <v>150</v>
      </c>
      <c r="P13" s="6">
        <f t="shared" si="1"/>
        <v>150</v>
      </c>
    </row>
    <row r="14" spans="2:18" ht="29" x14ac:dyDescent="0.35">
      <c r="B14" s="16" t="s">
        <v>86</v>
      </c>
      <c r="C14" s="15" t="s">
        <v>112</v>
      </c>
      <c r="D14" s="6">
        <v>0</v>
      </c>
      <c r="E14" s="6">
        <f t="shared" ref="E14:P14" si="2">D14+E13</f>
        <v>350</v>
      </c>
      <c r="F14" s="6">
        <f t="shared" si="2"/>
        <v>638</v>
      </c>
      <c r="G14" s="6">
        <f t="shared" si="2"/>
        <v>1028</v>
      </c>
      <c r="H14" s="6">
        <f t="shared" si="2"/>
        <v>1351</v>
      </c>
      <c r="I14" s="6">
        <f t="shared" si="2"/>
        <v>1626</v>
      </c>
      <c r="J14" s="6">
        <f t="shared" si="2"/>
        <v>2046</v>
      </c>
      <c r="K14" s="6">
        <f t="shared" si="2"/>
        <v>2206</v>
      </c>
      <c r="L14" s="6">
        <f t="shared" si="2"/>
        <v>2356</v>
      </c>
      <c r="M14" s="6">
        <f t="shared" si="2"/>
        <v>2610</v>
      </c>
      <c r="N14" s="6">
        <f t="shared" si="2"/>
        <v>2756</v>
      </c>
      <c r="O14" s="6">
        <f t="shared" si="2"/>
        <v>2906</v>
      </c>
      <c r="P14" s="6">
        <f t="shared" si="2"/>
        <v>3056</v>
      </c>
    </row>
    <row r="15" spans="2:18" ht="43.5" x14ac:dyDescent="0.35">
      <c r="B15" s="6" t="s">
        <v>92</v>
      </c>
      <c r="C15" s="15" t="s">
        <v>114</v>
      </c>
      <c r="D15" s="6">
        <v>0</v>
      </c>
      <c r="E15" s="17" t="e">
        <f t="shared" ref="E15:P15" si="3">-E12/D14</f>
        <v>#DIV/0!</v>
      </c>
      <c r="F15" s="17">
        <f t="shared" si="3"/>
        <v>3.4285714285714287E-2</v>
      </c>
      <c r="G15" s="17">
        <f t="shared" si="3"/>
        <v>4.7021943573667714E-2</v>
      </c>
      <c r="H15" s="17">
        <f t="shared" si="3"/>
        <v>2.6264591439688716E-2</v>
      </c>
      <c r="I15" s="17">
        <f t="shared" si="3"/>
        <v>2.7387120651369355E-2</v>
      </c>
      <c r="J15" s="17">
        <f t="shared" si="3"/>
        <v>1.2300123001230012E-2</v>
      </c>
      <c r="K15" s="17">
        <f t="shared" si="3"/>
        <v>3.4213098729227759E-2</v>
      </c>
      <c r="L15" s="17">
        <f t="shared" si="3"/>
        <v>1.3599274705349048E-2</v>
      </c>
      <c r="M15" s="17">
        <f t="shared" si="3"/>
        <v>2.3769100169779286E-2</v>
      </c>
      <c r="N15" s="17">
        <f t="shared" si="3"/>
        <v>4.2145593869731802E-2</v>
      </c>
      <c r="O15" s="17">
        <f t="shared" si="3"/>
        <v>1.4150943396226415E-2</v>
      </c>
      <c r="P15" s="17">
        <f t="shared" si="3"/>
        <v>2.0646937370956643E-3</v>
      </c>
    </row>
    <row r="16" spans="2:18" x14ac:dyDescent="0.3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2:16" x14ac:dyDescent="0.35">
      <c r="B17" s="6" t="s">
        <v>94</v>
      </c>
      <c r="C17" s="15" t="s">
        <v>115</v>
      </c>
      <c r="D17" s="6">
        <v>0</v>
      </c>
      <c r="E17" s="6">
        <f t="shared" ref="E17:P17" si="4">D25</f>
        <v>0</v>
      </c>
      <c r="F17" s="6">
        <f t="shared" si="4"/>
        <v>26250</v>
      </c>
      <c r="G17" s="6">
        <f t="shared" si="4"/>
        <v>47850</v>
      </c>
      <c r="H17" s="6">
        <f t="shared" si="4"/>
        <v>77100</v>
      </c>
      <c r="I17" s="6">
        <f t="shared" si="4"/>
        <v>101325</v>
      </c>
      <c r="J17" s="6">
        <f t="shared" si="4"/>
        <v>121950</v>
      </c>
      <c r="K17" s="6">
        <f t="shared" si="4"/>
        <v>153450</v>
      </c>
      <c r="L17" s="6">
        <f t="shared" si="4"/>
        <v>165450</v>
      </c>
      <c r="M17" s="6">
        <f t="shared" si="4"/>
        <v>176700</v>
      </c>
      <c r="N17" s="6">
        <f t="shared" si="4"/>
        <v>195750</v>
      </c>
      <c r="O17" s="6">
        <f t="shared" si="4"/>
        <v>206700</v>
      </c>
      <c r="P17" s="6">
        <f t="shared" si="4"/>
        <v>217950</v>
      </c>
    </row>
    <row r="18" spans="2:16" x14ac:dyDescent="0.3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2:16" x14ac:dyDescent="0.35">
      <c r="B19" s="6" t="s">
        <v>96</v>
      </c>
      <c r="C19" s="15" t="s">
        <v>116</v>
      </c>
      <c r="D19" s="6">
        <f t="shared" ref="D19:P19" si="5">D25*12</f>
        <v>0</v>
      </c>
      <c r="E19" s="6">
        <f t="shared" si="5"/>
        <v>315000</v>
      </c>
      <c r="F19" s="6">
        <f t="shared" si="5"/>
        <v>574200</v>
      </c>
      <c r="G19" s="6">
        <f t="shared" si="5"/>
        <v>925200</v>
      </c>
      <c r="H19" s="6">
        <f t="shared" si="5"/>
        <v>1215900</v>
      </c>
      <c r="I19" s="6">
        <f t="shared" si="5"/>
        <v>1463400</v>
      </c>
      <c r="J19" s="6">
        <f t="shared" si="5"/>
        <v>1841400</v>
      </c>
      <c r="K19" s="6">
        <f t="shared" si="5"/>
        <v>1985400</v>
      </c>
      <c r="L19" s="6">
        <f t="shared" si="5"/>
        <v>2120400</v>
      </c>
      <c r="M19" s="6">
        <f t="shared" si="5"/>
        <v>2349000</v>
      </c>
      <c r="N19" s="6">
        <f t="shared" si="5"/>
        <v>2480400</v>
      </c>
      <c r="O19" s="6">
        <f t="shared" si="5"/>
        <v>2615400</v>
      </c>
      <c r="P19" s="6">
        <f t="shared" si="5"/>
        <v>2750400</v>
      </c>
    </row>
    <row r="20" spans="2:16" x14ac:dyDescent="0.3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2:16" x14ac:dyDescent="0.35">
      <c r="B21" s="18" t="s">
        <v>140</v>
      </c>
      <c r="C21" s="6" t="s">
        <v>117</v>
      </c>
      <c r="D21" s="6">
        <f t="shared" ref="D21:P21" si="6">D11*D6</f>
        <v>0</v>
      </c>
      <c r="E21" s="6">
        <f t="shared" si="6"/>
        <v>26250</v>
      </c>
      <c r="F21" s="6">
        <f t="shared" si="6"/>
        <v>22500</v>
      </c>
      <c r="G21" s="6">
        <f t="shared" si="6"/>
        <v>31500</v>
      </c>
      <c r="H21" s="6">
        <f t="shared" si="6"/>
        <v>26250</v>
      </c>
      <c r="I21" s="6">
        <f t="shared" si="6"/>
        <v>23400</v>
      </c>
      <c r="J21" s="6">
        <f t="shared" si="6"/>
        <v>33000</v>
      </c>
      <c r="K21" s="6">
        <f t="shared" si="6"/>
        <v>17250</v>
      </c>
      <c r="L21" s="6">
        <f t="shared" si="6"/>
        <v>13500</v>
      </c>
      <c r="M21" s="6">
        <f t="shared" si="6"/>
        <v>23250</v>
      </c>
      <c r="N21" s="6">
        <f t="shared" si="6"/>
        <v>19200</v>
      </c>
      <c r="O21" s="6">
        <f t="shared" si="6"/>
        <v>14175</v>
      </c>
      <c r="P21" s="6">
        <f t="shared" si="6"/>
        <v>11700</v>
      </c>
    </row>
    <row r="22" spans="2:16" ht="43.5" x14ac:dyDescent="0.35">
      <c r="B22" s="18" t="s">
        <v>91</v>
      </c>
      <c r="C22" s="15" t="s">
        <v>139</v>
      </c>
      <c r="D22" s="6">
        <f>D12*D6</f>
        <v>0</v>
      </c>
      <c r="E22" s="6">
        <f>E12*E6</f>
        <v>0</v>
      </c>
      <c r="F22" s="6">
        <f t="shared" ref="F22:P22" si="7">F12*F6</f>
        <v>-900</v>
      </c>
      <c r="G22" s="6">
        <f t="shared" si="7"/>
        <v>-2250</v>
      </c>
      <c r="H22" s="6">
        <f t="shared" si="7"/>
        <v>-2025</v>
      </c>
      <c r="I22" s="6">
        <f t="shared" si="7"/>
        <v>-2775</v>
      </c>
      <c r="J22" s="6">
        <f t="shared" si="7"/>
        <v>-1500</v>
      </c>
      <c r="K22" s="6">
        <f t="shared" si="7"/>
        <v>-5250</v>
      </c>
      <c r="L22" s="6">
        <f t="shared" si="7"/>
        <v>-2250</v>
      </c>
      <c r="M22" s="6">
        <f t="shared" si="7"/>
        <v>-4200</v>
      </c>
      <c r="N22" s="6">
        <f t="shared" si="7"/>
        <v>-8250</v>
      </c>
      <c r="O22" s="6">
        <f t="shared" si="7"/>
        <v>-2925</v>
      </c>
      <c r="P22" s="6">
        <f t="shared" si="7"/>
        <v>-450</v>
      </c>
    </row>
    <row r="23" spans="2:16" x14ac:dyDescent="0.3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2:16" x14ac:dyDescent="0.35">
      <c r="B24" s="16" t="s">
        <v>98</v>
      </c>
      <c r="C24" t="s">
        <v>137</v>
      </c>
      <c r="D24" s="17">
        <v>0</v>
      </c>
      <c r="E24" s="20" t="e">
        <f>-(E22/D25)</f>
        <v>#DIV/0!</v>
      </c>
      <c r="F24" s="20">
        <f t="shared" ref="F24:P24" si="8">-(F22/E25)</f>
        <v>3.4285714285714287E-2</v>
      </c>
      <c r="G24" s="20">
        <f t="shared" si="8"/>
        <v>4.7021943573667714E-2</v>
      </c>
      <c r="H24" s="20">
        <f t="shared" si="8"/>
        <v>2.6264591439688716E-2</v>
      </c>
      <c r="I24" s="20">
        <f t="shared" si="8"/>
        <v>2.7387120651369355E-2</v>
      </c>
      <c r="J24" s="20">
        <f t="shared" si="8"/>
        <v>1.2300123001230012E-2</v>
      </c>
      <c r="K24" s="20">
        <f t="shared" si="8"/>
        <v>3.4213098729227759E-2</v>
      </c>
      <c r="L24" s="20">
        <f t="shared" si="8"/>
        <v>1.3599274705349048E-2</v>
      </c>
      <c r="M24" s="20">
        <f t="shared" si="8"/>
        <v>2.3769100169779286E-2</v>
      </c>
      <c r="N24" s="20">
        <f t="shared" si="8"/>
        <v>4.2145593869731802E-2</v>
      </c>
      <c r="O24" s="20">
        <f t="shared" si="8"/>
        <v>1.4150943396226415E-2</v>
      </c>
      <c r="P24" s="20">
        <f t="shared" si="8"/>
        <v>2.0646937370956643E-3</v>
      </c>
    </row>
    <row r="25" spans="2:16" ht="29" x14ac:dyDescent="0.35">
      <c r="B25" s="6" t="s">
        <v>95</v>
      </c>
      <c r="C25" s="15" t="s">
        <v>122</v>
      </c>
      <c r="D25" s="6">
        <v>0</v>
      </c>
      <c r="E25" s="6">
        <f t="shared" ref="E25:P25" si="9">D25+E26</f>
        <v>26250</v>
      </c>
      <c r="F25" s="6">
        <f t="shared" si="9"/>
        <v>47850</v>
      </c>
      <c r="G25" s="6">
        <f t="shared" si="9"/>
        <v>77100</v>
      </c>
      <c r="H25" s="6">
        <f t="shared" si="9"/>
        <v>101325</v>
      </c>
      <c r="I25" s="6">
        <f t="shared" si="9"/>
        <v>121950</v>
      </c>
      <c r="J25" s="6">
        <f t="shared" si="9"/>
        <v>153450</v>
      </c>
      <c r="K25" s="6">
        <f t="shared" si="9"/>
        <v>165450</v>
      </c>
      <c r="L25" s="6">
        <f t="shared" si="9"/>
        <v>176700</v>
      </c>
      <c r="M25" s="6">
        <f t="shared" si="9"/>
        <v>195750</v>
      </c>
      <c r="N25" s="6">
        <f t="shared" si="9"/>
        <v>206700</v>
      </c>
      <c r="O25" s="6">
        <f t="shared" si="9"/>
        <v>217950</v>
      </c>
      <c r="P25" s="6">
        <f t="shared" si="9"/>
        <v>229200</v>
      </c>
    </row>
    <row r="26" spans="2:16" x14ac:dyDescent="0.35">
      <c r="B26" s="6" t="s">
        <v>97</v>
      </c>
      <c r="C26" s="21" t="s">
        <v>130</v>
      </c>
      <c r="D26" s="6">
        <v>0</v>
      </c>
      <c r="E26" s="6">
        <f t="shared" ref="E26:P26" si="10">E21+E22</f>
        <v>26250</v>
      </c>
      <c r="F26" s="6">
        <f t="shared" si="10"/>
        <v>21600</v>
      </c>
      <c r="G26" s="6">
        <f t="shared" si="10"/>
        <v>29250</v>
      </c>
      <c r="H26" s="6">
        <f t="shared" si="10"/>
        <v>24225</v>
      </c>
      <c r="I26" s="6">
        <f t="shared" si="10"/>
        <v>20625</v>
      </c>
      <c r="J26" s="6">
        <f t="shared" si="10"/>
        <v>31500</v>
      </c>
      <c r="K26" s="6">
        <f t="shared" si="10"/>
        <v>12000</v>
      </c>
      <c r="L26" s="6">
        <f t="shared" si="10"/>
        <v>11250</v>
      </c>
      <c r="M26" s="6">
        <f t="shared" si="10"/>
        <v>19050</v>
      </c>
      <c r="N26" s="6">
        <f t="shared" si="10"/>
        <v>10950</v>
      </c>
      <c r="O26" s="6">
        <f t="shared" si="10"/>
        <v>11250</v>
      </c>
      <c r="P26" s="6">
        <f t="shared" si="10"/>
        <v>11250</v>
      </c>
    </row>
    <row r="27" spans="2:16" x14ac:dyDescent="0.35">
      <c r="B27" s="6" t="s">
        <v>99</v>
      </c>
      <c r="C27" s="6"/>
      <c r="D27" s="6">
        <v>0</v>
      </c>
      <c r="E27" s="17" t="e">
        <f t="shared" ref="E27:P27" si="11">-E22/E17</f>
        <v>#DIV/0!</v>
      </c>
      <c r="F27" s="17">
        <f t="shared" si="11"/>
        <v>3.4285714285714287E-2</v>
      </c>
      <c r="G27" s="17">
        <f t="shared" si="11"/>
        <v>4.7021943573667714E-2</v>
      </c>
      <c r="H27" s="17">
        <f t="shared" si="11"/>
        <v>2.6264591439688716E-2</v>
      </c>
      <c r="I27" s="17">
        <f t="shared" si="11"/>
        <v>2.7387120651369355E-2</v>
      </c>
      <c r="J27" s="17">
        <f t="shared" si="11"/>
        <v>1.2300123001230012E-2</v>
      </c>
      <c r="K27" s="17">
        <f t="shared" si="11"/>
        <v>3.4213098729227759E-2</v>
      </c>
      <c r="L27" s="17">
        <f t="shared" si="11"/>
        <v>1.3599274705349048E-2</v>
      </c>
      <c r="M27" s="17">
        <f t="shared" si="11"/>
        <v>2.3769100169779286E-2</v>
      </c>
      <c r="N27" s="17">
        <f t="shared" si="11"/>
        <v>4.2145593869731802E-2</v>
      </c>
      <c r="O27" s="17">
        <f t="shared" si="11"/>
        <v>1.4150943396226415E-2</v>
      </c>
      <c r="P27" s="17">
        <f t="shared" si="11"/>
        <v>2.0646937370956643E-3</v>
      </c>
    </row>
    <row r="28" spans="2:16" x14ac:dyDescent="0.3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2:16" x14ac:dyDescent="0.35">
      <c r="B29" s="6" t="s">
        <v>90</v>
      </c>
      <c r="C29" s="15" t="s">
        <v>142</v>
      </c>
      <c r="D29" s="6"/>
      <c r="E29" s="6">
        <f>E21/E11*1000</f>
        <v>75000</v>
      </c>
      <c r="F29" s="6">
        <f t="shared" ref="F29:P29" si="12">F21/F11*1000</f>
        <v>75000</v>
      </c>
      <c r="G29" s="6">
        <f t="shared" si="12"/>
        <v>75000</v>
      </c>
      <c r="H29" s="6">
        <f t="shared" si="12"/>
        <v>75000</v>
      </c>
      <c r="I29" s="6">
        <f t="shared" si="12"/>
        <v>75000</v>
      </c>
      <c r="J29" s="6">
        <f t="shared" si="12"/>
        <v>75000</v>
      </c>
      <c r="K29" s="6">
        <f t="shared" si="12"/>
        <v>75000</v>
      </c>
      <c r="L29" s="6">
        <f t="shared" si="12"/>
        <v>75000</v>
      </c>
      <c r="M29" s="6">
        <f t="shared" si="12"/>
        <v>75000</v>
      </c>
      <c r="N29" s="6">
        <f t="shared" si="12"/>
        <v>75000</v>
      </c>
      <c r="O29" s="6">
        <f t="shared" si="12"/>
        <v>75000</v>
      </c>
      <c r="P29" s="6">
        <f t="shared" si="12"/>
        <v>75000</v>
      </c>
    </row>
    <row r="30" spans="2:16" x14ac:dyDescent="0.35">
      <c r="B30" s="6" t="s">
        <v>88</v>
      </c>
      <c r="C30" s="15" t="s">
        <v>143</v>
      </c>
      <c r="D30" s="6"/>
      <c r="E30" s="6">
        <f>F25/F14*1000</f>
        <v>75000</v>
      </c>
      <c r="F30" s="6">
        <f t="shared" ref="F30:P30" si="13">G25/G14*1000</f>
        <v>75000</v>
      </c>
      <c r="G30" s="6">
        <f t="shared" si="13"/>
        <v>75000</v>
      </c>
      <c r="H30" s="6">
        <f t="shared" si="13"/>
        <v>75000</v>
      </c>
      <c r="I30" s="6">
        <f t="shared" si="13"/>
        <v>75000</v>
      </c>
      <c r="J30" s="6">
        <f t="shared" si="13"/>
        <v>75000</v>
      </c>
      <c r="K30" s="6">
        <f t="shared" si="13"/>
        <v>75000</v>
      </c>
      <c r="L30" s="6">
        <f t="shared" si="13"/>
        <v>75000</v>
      </c>
      <c r="M30" s="6">
        <f t="shared" si="13"/>
        <v>75000</v>
      </c>
      <c r="N30" s="6">
        <f t="shared" si="13"/>
        <v>75000</v>
      </c>
      <c r="O30" s="6">
        <f t="shared" si="13"/>
        <v>75000</v>
      </c>
      <c r="P30" s="6" t="e">
        <f t="shared" si="13"/>
        <v>#DIV/0!</v>
      </c>
    </row>
    <row r="31" spans="2:16" x14ac:dyDescent="0.3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2:16" x14ac:dyDescent="0.35">
      <c r="B32" s="6" t="s">
        <v>101</v>
      </c>
      <c r="C32" s="15" t="s">
        <v>95</v>
      </c>
      <c r="D32" s="6">
        <v>0</v>
      </c>
      <c r="E32" s="6">
        <f t="shared" ref="E32:P32" si="14">E25</f>
        <v>26250</v>
      </c>
      <c r="F32" s="6">
        <f t="shared" si="14"/>
        <v>47850</v>
      </c>
      <c r="G32" s="6">
        <f t="shared" si="14"/>
        <v>77100</v>
      </c>
      <c r="H32" s="6">
        <f t="shared" si="14"/>
        <v>101325</v>
      </c>
      <c r="I32" s="6">
        <f t="shared" si="14"/>
        <v>121950</v>
      </c>
      <c r="J32" s="6">
        <f t="shared" si="14"/>
        <v>153450</v>
      </c>
      <c r="K32" s="6">
        <f t="shared" si="14"/>
        <v>165450</v>
      </c>
      <c r="L32" s="6">
        <f t="shared" si="14"/>
        <v>176700</v>
      </c>
      <c r="M32" s="6">
        <f t="shared" si="14"/>
        <v>195750</v>
      </c>
      <c r="N32" s="6">
        <f t="shared" si="14"/>
        <v>206700</v>
      </c>
      <c r="O32" s="6">
        <f t="shared" si="14"/>
        <v>217950</v>
      </c>
      <c r="P32" s="6">
        <f t="shared" si="14"/>
        <v>229200</v>
      </c>
    </row>
    <row r="33" spans="2:16" x14ac:dyDescent="0.35">
      <c r="B33" s="6" t="s">
        <v>102</v>
      </c>
      <c r="C33" s="6" t="s">
        <v>118</v>
      </c>
      <c r="D33" s="6">
        <v>0</v>
      </c>
      <c r="E33" s="6">
        <f t="shared" ref="E33:P33" si="15">E5*E14</f>
        <v>15750</v>
      </c>
      <c r="F33" s="6">
        <f t="shared" si="15"/>
        <v>28710</v>
      </c>
      <c r="G33" s="6">
        <f t="shared" si="15"/>
        <v>46260</v>
      </c>
      <c r="H33" s="6">
        <f t="shared" si="15"/>
        <v>60795</v>
      </c>
      <c r="I33" s="6">
        <f t="shared" si="15"/>
        <v>73170</v>
      </c>
      <c r="J33" s="6">
        <f t="shared" si="15"/>
        <v>92070</v>
      </c>
      <c r="K33" s="6">
        <f t="shared" si="15"/>
        <v>99270</v>
      </c>
      <c r="L33" s="6">
        <f t="shared" si="15"/>
        <v>106020</v>
      </c>
      <c r="M33" s="6">
        <f t="shared" si="15"/>
        <v>117450</v>
      </c>
      <c r="N33" s="6">
        <f t="shared" si="15"/>
        <v>124020</v>
      </c>
      <c r="O33" s="6">
        <f t="shared" si="15"/>
        <v>130770</v>
      </c>
      <c r="P33" s="6">
        <f t="shared" si="15"/>
        <v>137520</v>
      </c>
    </row>
    <row r="34" spans="2:16" x14ac:dyDescent="0.35">
      <c r="B34" s="6" t="s">
        <v>69</v>
      </c>
      <c r="C34" s="15" t="s">
        <v>119</v>
      </c>
      <c r="D34" s="6">
        <v>0</v>
      </c>
      <c r="E34" s="6">
        <f>E32-E33</f>
        <v>10500</v>
      </c>
      <c r="F34" s="6">
        <f t="shared" ref="F34:P34" si="16">F32-F33</f>
        <v>19140</v>
      </c>
      <c r="G34" s="6">
        <f t="shared" si="16"/>
        <v>30840</v>
      </c>
      <c r="H34" s="6">
        <f t="shared" si="16"/>
        <v>40530</v>
      </c>
      <c r="I34" s="6">
        <f t="shared" si="16"/>
        <v>48780</v>
      </c>
      <c r="J34" s="6">
        <f t="shared" si="16"/>
        <v>61380</v>
      </c>
      <c r="K34" s="6">
        <f t="shared" si="16"/>
        <v>66180</v>
      </c>
      <c r="L34" s="6">
        <f t="shared" si="16"/>
        <v>70680</v>
      </c>
      <c r="M34" s="6">
        <f t="shared" si="16"/>
        <v>78300</v>
      </c>
      <c r="N34" s="6">
        <f t="shared" si="16"/>
        <v>82680</v>
      </c>
      <c r="O34" s="6">
        <f t="shared" si="16"/>
        <v>87180</v>
      </c>
      <c r="P34" s="6">
        <f t="shared" si="16"/>
        <v>91680</v>
      </c>
    </row>
    <row r="35" spans="2:16" x14ac:dyDescent="0.35">
      <c r="B35" s="6" t="s">
        <v>103</v>
      </c>
      <c r="C35" s="15" t="s">
        <v>120</v>
      </c>
      <c r="D35" s="17">
        <v>0</v>
      </c>
      <c r="E35" s="17">
        <f>E34/E32</f>
        <v>0.4</v>
      </c>
      <c r="F35" s="17">
        <f t="shared" ref="F35:P35" si="17">F34/F32</f>
        <v>0.4</v>
      </c>
      <c r="G35" s="17">
        <f t="shared" si="17"/>
        <v>0.4</v>
      </c>
      <c r="H35" s="17">
        <f t="shared" si="17"/>
        <v>0.4</v>
      </c>
      <c r="I35" s="17">
        <f t="shared" si="17"/>
        <v>0.4</v>
      </c>
      <c r="J35" s="17">
        <f t="shared" si="17"/>
        <v>0.4</v>
      </c>
      <c r="K35" s="17">
        <f t="shared" si="17"/>
        <v>0.4</v>
      </c>
      <c r="L35" s="17">
        <f t="shared" si="17"/>
        <v>0.4</v>
      </c>
      <c r="M35" s="17">
        <f t="shared" si="17"/>
        <v>0.4</v>
      </c>
      <c r="N35" s="17">
        <f t="shared" si="17"/>
        <v>0.4</v>
      </c>
      <c r="O35" s="17">
        <f t="shared" si="17"/>
        <v>0.4</v>
      </c>
      <c r="P35" s="17">
        <f t="shared" si="17"/>
        <v>0.4</v>
      </c>
    </row>
    <row r="36" spans="2:16" x14ac:dyDescent="0.3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2:16" x14ac:dyDescent="0.35">
      <c r="B37" s="14" t="s">
        <v>138</v>
      </c>
      <c r="C37" s="6"/>
      <c r="D37" s="6"/>
      <c r="E37" s="6">
        <v>8000</v>
      </c>
      <c r="F37" s="6">
        <v>8000</v>
      </c>
      <c r="G37" s="6">
        <v>8000</v>
      </c>
      <c r="H37" s="6">
        <v>8000</v>
      </c>
      <c r="I37" s="6">
        <v>8000</v>
      </c>
      <c r="J37" s="6">
        <v>8000</v>
      </c>
      <c r="K37" s="6">
        <v>8000</v>
      </c>
      <c r="L37" s="6">
        <v>8000</v>
      </c>
      <c r="M37" s="6">
        <v>8000</v>
      </c>
      <c r="N37" s="6">
        <v>8000</v>
      </c>
      <c r="O37" s="6">
        <v>8000</v>
      </c>
      <c r="P37" s="6">
        <v>8000</v>
      </c>
    </row>
    <row r="38" spans="2:16" x14ac:dyDescent="0.3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2:16" x14ac:dyDescent="0.35">
      <c r="B39" s="6" t="s">
        <v>104</v>
      </c>
      <c r="C39" s="6" t="s">
        <v>133</v>
      </c>
      <c r="D39" s="6"/>
      <c r="E39" s="6">
        <f t="shared" ref="E39:P39" si="18">E32*E35-E37</f>
        <v>2500</v>
      </c>
      <c r="F39" s="6">
        <f t="shared" si="18"/>
        <v>11140</v>
      </c>
      <c r="G39" s="6">
        <f t="shared" si="18"/>
        <v>22840</v>
      </c>
      <c r="H39" s="6">
        <f t="shared" si="18"/>
        <v>32530</v>
      </c>
      <c r="I39" s="6">
        <f t="shared" si="18"/>
        <v>40780</v>
      </c>
      <c r="J39" s="6">
        <f t="shared" si="18"/>
        <v>53380</v>
      </c>
      <c r="K39" s="6">
        <f t="shared" si="18"/>
        <v>58180</v>
      </c>
      <c r="L39" s="6">
        <f t="shared" si="18"/>
        <v>62680</v>
      </c>
      <c r="M39" s="6">
        <f t="shared" si="18"/>
        <v>70300</v>
      </c>
      <c r="N39" s="6">
        <f t="shared" si="18"/>
        <v>74680</v>
      </c>
      <c r="O39" s="6">
        <f t="shared" si="18"/>
        <v>79180</v>
      </c>
      <c r="P39" s="6">
        <f t="shared" si="18"/>
        <v>83680</v>
      </c>
    </row>
    <row r="40" spans="2:16" x14ac:dyDescent="0.35">
      <c r="B40" s="6" t="s">
        <v>132</v>
      </c>
      <c r="C40" s="6" t="s">
        <v>134</v>
      </c>
      <c r="D40" s="6"/>
      <c r="E40" s="17">
        <f t="shared" ref="E40:P40" si="19">E39/E33</f>
        <v>0.15873015873015872</v>
      </c>
      <c r="F40" s="17">
        <f t="shared" si="19"/>
        <v>0.3880181121560432</v>
      </c>
      <c r="G40" s="17">
        <f t="shared" si="19"/>
        <v>0.49373108517077391</v>
      </c>
      <c r="H40" s="17">
        <f t="shared" si="19"/>
        <v>0.53507689777119827</v>
      </c>
      <c r="I40" s="17">
        <f t="shared" si="19"/>
        <v>0.55733223998906656</v>
      </c>
      <c r="J40" s="17">
        <f t="shared" si="19"/>
        <v>0.57977625719561199</v>
      </c>
      <c r="K40" s="17">
        <f t="shared" si="19"/>
        <v>0.58607837211645009</v>
      </c>
      <c r="L40" s="17">
        <f t="shared" si="19"/>
        <v>0.59120920581022451</v>
      </c>
      <c r="M40" s="17">
        <f t="shared" si="19"/>
        <v>0.59855257556406982</v>
      </c>
      <c r="N40" s="17">
        <f t="shared" si="19"/>
        <v>0.60216094178358326</v>
      </c>
      <c r="O40" s="17">
        <f t="shared" si="19"/>
        <v>0.60549055593790624</v>
      </c>
      <c r="P40" s="17">
        <f t="shared" si="19"/>
        <v>0.60849331006399066</v>
      </c>
    </row>
    <row r="41" spans="2:16" x14ac:dyDescent="0.3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2:16" x14ac:dyDescent="0.35">
      <c r="B42" s="19" t="s">
        <v>105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2:16" ht="29" x14ac:dyDescent="0.35">
      <c r="B43" s="6" t="s">
        <v>100</v>
      </c>
      <c r="C43" s="15" t="s">
        <v>121</v>
      </c>
      <c r="D43" s="6"/>
      <c r="E43" s="6" t="e">
        <f t="shared" ref="E43:P43" si="20">E29*E35/E24</f>
        <v>#DIV/0!</v>
      </c>
      <c r="F43" s="6">
        <f t="shared" si="20"/>
        <v>875000</v>
      </c>
      <c r="G43" s="6">
        <f t="shared" si="20"/>
        <v>638000</v>
      </c>
      <c r="H43" s="6">
        <f t="shared" si="20"/>
        <v>1142222.2222222222</v>
      </c>
      <c r="I43" s="6">
        <f t="shared" si="20"/>
        <v>1095405.4054054054</v>
      </c>
      <c r="J43" s="6">
        <f t="shared" si="20"/>
        <v>2439000</v>
      </c>
      <c r="K43" s="6">
        <f t="shared" si="20"/>
        <v>876857.14285714296</v>
      </c>
      <c r="L43" s="6">
        <f t="shared" si="20"/>
        <v>2206000</v>
      </c>
      <c r="M43" s="6">
        <f t="shared" si="20"/>
        <v>1262142.8571428573</v>
      </c>
      <c r="N43" s="6">
        <f t="shared" si="20"/>
        <v>711818.18181818177</v>
      </c>
      <c r="O43" s="6">
        <f t="shared" si="20"/>
        <v>2120000</v>
      </c>
      <c r="P43" s="6">
        <f t="shared" si="20"/>
        <v>14529999.999999998</v>
      </c>
    </row>
    <row r="44" spans="2:16" x14ac:dyDescent="0.35">
      <c r="B44" s="6" t="s">
        <v>135</v>
      </c>
      <c r="C44" s="15" t="s">
        <v>136</v>
      </c>
      <c r="D44" s="6"/>
      <c r="E44" s="6" t="e">
        <f>1/E15</f>
        <v>#DIV/0!</v>
      </c>
      <c r="F44" s="6">
        <f t="shared" ref="F44:P44" si="21">1/F15</f>
        <v>29.166666666666664</v>
      </c>
      <c r="G44" s="6">
        <f t="shared" si="21"/>
        <v>21.266666666666666</v>
      </c>
      <c r="H44" s="6">
        <f t="shared" si="21"/>
        <v>38.074074074074076</v>
      </c>
      <c r="I44" s="6">
        <f t="shared" si="21"/>
        <v>36.513513513513516</v>
      </c>
      <c r="J44" s="6">
        <f t="shared" si="21"/>
        <v>81.3</v>
      </c>
      <c r="K44" s="6">
        <f t="shared" si="21"/>
        <v>29.228571428571431</v>
      </c>
      <c r="L44" s="6">
        <f t="shared" si="21"/>
        <v>73.533333333333331</v>
      </c>
      <c r="M44" s="6">
        <f t="shared" si="21"/>
        <v>42.071428571428577</v>
      </c>
      <c r="N44" s="6">
        <f t="shared" si="21"/>
        <v>23.727272727272727</v>
      </c>
      <c r="O44" s="6">
        <f t="shared" si="21"/>
        <v>70.666666666666671</v>
      </c>
      <c r="P44" s="6">
        <f t="shared" si="21"/>
        <v>484.33333333333331</v>
      </c>
    </row>
    <row r="45" spans="2:16" x14ac:dyDescent="0.35">
      <c r="B45" s="6" t="s">
        <v>106</v>
      </c>
      <c r="C45" s="15" t="s">
        <v>126</v>
      </c>
      <c r="D45" s="6"/>
      <c r="E45" s="6">
        <f>E49/E11*1000</f>
        <v>125714.28571428571</v>
      </c>
      <c r="F45" s="6">
        <f t="shared" ref="F45:P45" si="22">F49/F11*1000</f>
        <v>146666.66666666666</v>
      </c>
      <c r="G45" s="6">
        <f t="shared" si="22"/>
        <v>104761.90476190476</v>
      </c>
      <c r="H45" s="6">
        <f t="shared" si="22"/>
        <v>125714.28571428571</v>
      </c>
      <c r="I45" s="6">
        <f t="shared" si="22"/>
        <v>141025.64102564103</v>
      </c>
      <c r="J45" s="6">
        <f t="shared" si="22"/>
        <v>100000</v>
      </c>
      <c r="K45" s="6">
        <f t="shared" si="22"/>
        <v>191304.34782608697</v>
      </c>
      <c r="L45" s="6">
        <f t="shared" si="22"/>
        <v>244444.44444444447</v>
      </c>
      <c r="M45" s="6">
        <f t="shared" si="22"/>
        <v>141935.48387096776</v>
      </c>
      <c r="N45" s="6">
        <f t="shared" si="22"/>
        <v>171875</v>
      </c>
      <c r="O45" s="6">
        <f t="shared" si="22"/>
        <v>232804.2328042328</v>
      </c>
      <c r="P45" s="6">
        <f t="shared" si="22"/>
        <v>282051.28205128206</v>
      </c>
    </row>
    <row r="46" spans="2:16" x14ac:dyDescent="0.35">
      <c r="B46" s="6" t="s">
        <v>108</v>
      </c>
      <c r="C46" s="15" t="s">
        <v>131</v>
      </c>
      <c r="D46" s="6"/>
      <c r="E46" s="6" t="e">
        <f>E43/E45</f>
        <v>#DIV/0!</v>
      </c>
      <c r="F46" s="6">
        <f t="shared" ref="F46:P46" si="23">F43/F45</f>
        <v>5.9659090909090917</v>
      </c>
      <c r="G46" s="6">
        <f t="shared" si="23"/>
        <v>6.09</v>
      </c>
      <c r="H46" s="6">
        <f t="shared" si="23"/>
        <v>9.0858585858585865</v>
      </c>
      <c r="I46" s="6">
        <f t="shared" si="23"/>
        <v>7.7674201474201476</v>
      </c>
      <c r="J46" s="6">
        <f t="shared" si="23"/>
        <v>24.39</v>
      </c>
      <c r="K46" s="6">
        <f t="shared" si="23"/>
        <v>4.5835714285714291</v>
      </c>
      <c r="L46" s="6">
        <f t="shared" si="23"/>
        <v>9.0245454545454535</v>
      </c>
      <c r="M46" s="6">
        <f t="shared" si="23"/>
        <v>8.8923701298701303</v>
      </c>
      <c r="N46" s="6">
        <f t="shared" si="23"/>
        <v>4.1414876033057846</v>
      </c>
      <c r="O46" s="6">
        <f t="shared" si="23"/>
        <v>9.1063636363636373</v>
      </c>
      <c r="P46" s="6">
        <f t="shared" si="23"/>
        <v>51.515454545454539</v>
      </c>
    </row>
    <row r="47" spans="2:16" x14ac:dyDescent="0.35">
      <c r="B47" s="6" t="s">
        <v>127</v>
      </c>
      <c r="C47" s="15" t="s">
        <v>129</v>
      </c>
      <c r="D47" s="6" t="s">
        <v>128</v>
      </c>
      <c r="E47" s="6">
        <f>E45/(E29*E35)</f>
        <v>4.1904761904761907</v>
      </c>
      <c r="F47" s="6">
        <f t="shared" ref="F47:P47" si="24">F45/(F29*F35)</f>
        <v>4.8888888888888884</v>
      </c>
      <c r="G47" s="6">
        <f t="shared" si="24"/>
        <v>3.4920634920634921</v>
      </c>
      <c r="H47" s="6">
        <f t="shared" si="24"/>
        <v>4.1904761904761907</v>
      </c>
      <c r="I47" s="6">
        <f t="shared" si="24"/>
        <v>4.700854700854701</v>
      </c>
      <c r="J47" s="6">
        <f t="shared" si="24"/>
        <v>3.3333333333333335</v>
      </c>
      <c r="K47" s="6">
        <f t="shared" si="24"/>
        <v>6.3768115942028993</v>
      </c>
      <c r="L47" s="6">
        <f t="shared" si="24"/>
        <v>8.1481481481481488</v>
      </c>
      <c r="M47" s="6">
        <f t="shared" si="24"/>
        <v>4.731182795698925</v>
      </c>
      <c r="N47" s="6">
        <f t="shared" si="24"/>
        <v>5.729166666666667</v>
      </c>
      <c r="O47" s="6">
        <f t="shared" si="24"/>
        <v>7.7601410934744264</v>
      </c>
      <c r="P47" s="6">
        <f t="shared" si="24"/>
        <v>9.4017094017094021</v>
      </c>
    </row>
    <row r="48" spans="2:16" x14ac:dyDescent="0.3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2:16" x14ac:dyDescent="0.35">
      <c r="B49" s="14" t="s">
        <v>107</v>
      </c>
      <c r="C49" s="6"/>
      <c r="D49" s="6"/>
      <c r="E49" s="6">
        <v>44000</v>
      </c>
      <c r="F49" s="6">
        <v>44000</v>
      </c>
      <c r="G49" s="6">
        <v>44000</v>
      </c>
      <c r="H49" s="6">
        <v>44000</v>
      </c>
      <c r="I49" s="6">
        <v>44000</v>
      </c>
      <c r="J49" s="6">
        <v>44000</v>
      </c>
      <c r="K49" s="6">
        <v>44000</v>
      </c>
      <c r="L49" s="6">
        <v>44000</v>
      </c>
      <c r="M49" s="6">
        <v>44000</v>
      </c>
      <c r="N49" s="6">
        <v>44000</v>
      </c>
      <c r="O49" s="6">
        <v>44000</v>
      </c>
      <c r="P49" s="6">
        <v>44000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"/>
  <sheetViews>
    <sheetView workbookViewId="0">
      <selection activeCell="G2" sqref="G2"/>
    </sheetView>
  </sheetViews>
  <sheetFormatPr defaultColWidth="8.7265625" defaultRowHeight="14.5" x14ac:dyDescent="0.35"/>
  <cols>
    <col min="1" max="6" width="8.7265625" style="5"/>
    <col min="7" max="7" width="11.453125" style="5" bestFit="1" customWidth="1"/>
    <col min="8" max="8" width="14.54296875" style="5" customWidth="1"/>
    <col min="9" max="9" width="19.26953125" style="5" customWidth="1"/>
    <col min="10" max="10" width="13.1796875" style="5" customWidth="1"/>
    <col min="11" max="11" width="16.7265625" style="5" customWidth="1"/>
    <col min="12" max="12" width="12" style="5" customWidth="1"/>
    <col min="13" max="13" width="25.453125" style="5" customWidth="1"/>
    <col min="14" max="14" width="16.54296875" style="5" customWidth="1"/>
    <col min="15" max="16384" width="8.7265625" style="5"/>
  </cols>
  <sheetData>
    <row r="2" spans="1:14" ht="101.5" x14ac:dyDescent="0.35">
      <c r="A2" s="5" t="s">
        <v>0</v>
      </c>
      <c r="B2" s="6" t="s">
        <v>54</v>
      </c>
      <c r="C2" s="6" t="s">
        <v>5</v>
      </c>
      <c r="D2" s="7" t="s">
        <v>45</v>
      </c>
      <c r="E2" s="6" t="s">
        <v>32</v>
      </c>
      <c r="F2" s="6" t="s">
        <v>48</v>
      </c>
      <c r="G2" s="6" t="s">
        <v>55</v>
      </c>
      <c r="H2" s="6" t="s">
        <v>46</v>
      </c>
      <c r="I2" s="5" t="s">
        <v>47</v>
      </c>
      <c r="J2" s="5" t="s">
        <v>49</v>
      </c>
      <c r="K2" s="5" t="s">
        <v>50</v>
      </c>
      <c r="L2" s="5" t="s">
        <v>51</v>
      </c>
      <c r="M2" s="5" t="s">
        <v>52</v>
      </c>
      <c r="N2" s="5" t="s">
        <v>53</v>
      </c>
    </row>
    <row r="3" spans="1:14" x14ac:dyDescent="0.35">
      <c r="B3" s="6" t="s">
        <v>11</v>
      </c>
      <c r="C3" s="6" t="s">
        <v>11</v>
      </c>
      <c r="D3" s="6"/>
      <c r="E3" s="6"/>
      <c r="F3" s="9">
        <v>0.05</v>
      </c>
      <c r="G3" s="8"/>
    </row>
    <row r="4" spans="1:14" ht="29" x14ac:dyDescent="0.35">
      <c r="A4" s="5" t="s">
        <v>4</v>
      </c>
      <c r="B4" s="6">
        <v>50</v>
      </c>
      <c r="C4" s="6">
        <v>72</v>
      </c>
      <c r="D4" s="6">
        <v>50000</v>
      </c>
      <c r="E4" s="6">
        <v>30</v>
      </c>
      <c r="F4" s="8">
        <f>B4*$F$3</f>
        <v>2.5</v>
      </c>
      <c r="G4" s="8">
        <f>((C4-(B4+F4))/C4)*100</f>
        <v>27.083333333333332</v>
      </c>
    </row>
    <row r="5" spans="1:14" x14ac:dyDescent="0.35">
      <c r="B5" s="6">
        <v>50</v>
      </c>
      <c r="C5" s="6">
        <v>72</v>
      </c>
      <c r="D5" s="6">
        <v>50000</v>
      </c>
      <c r="E5" s="6">
        <v>30</v>
      </c>
      <c r="F5" s="8">
        <f t="shared" ref="F5:F33" si="0">B5*$F$3</f>
        <v>2.5</v>
      </c>
      <c r="G5" s="8">
        <f t="shared" ref="G5:G33" si="1">((C5-(B5+F5))/C5)*100</f>
        <v>27.083333333333332</v>
      </c>
    </row>
    <row r="6" spans="1:14" x14ac:dyDescent="0.35">
      <c r="B6" s="6">
        <v>50</v>
      </c>
      <c r="C6" s="6">
        <v>72</v>
      </c>
      <c r="D6" s="6">
        <v>50000</v>
      </c>
      <c r="E6" s="6">
        <v>30</v>
      </c>
      <c r="F6" s="8">
        <f t="shared" si="0"/>
        <v>2.5</v>
      </c>
      <c r="G6" s="8">
        <f t="shared" si="1"/>
        <v>27.083333333333332</v>
      </c>
    </row>
    <row r="7" spans="1:14" x14ac:dyDescent="0.35">
      <c r="B7" s="6">
        <v>50</v>
      </c>
      <c r="C7" s="6">
        <v>72</v>
      </c>
      <c r="D7" s="6">
        <v>50000</v>
      </c>
      <c r="E7" s="6">
        <v>30</v>
      </c>
      <c r="F7" s="8">
        <f t="shared" si="0"/>
        <v>2.5</v>
      </c>
      <c r="G7" s="8">
        <f t="shared" si="1"/>
        <v>27.083333333333332</v>
      </c>
    </row>
    <row r="8" spans="1:14" x14ac:dyDescent="0.35">
      <c r="B8" s="6">
        <v>50</v>
      </c>
      <c r="C8" s="6">
        <v>72</v>
      </c>
      <c r="D8" s="6">
        <v>50000</v>
      </c>
      <c r="E8" s="6">
        <v>30</v>
      </c>
      <c r="F8" s="8">
        <f t="shared" si="0"/>
        <v>2.5</v>
      </c>
      <c r="G8" s="8">
        <f t="shared" si="1"/>
        <v>27.083333333333332</v>
      </c>
    </row>
    <row r="9" spans="1:14" x14ac:dyDescent="0.35">
      <c r="B9" s="6">
        <v>50</v>
      </c>
      <c r="C9" s="6">
        <v>72</v>
      </c>
      <c r="D9" s="6">
        <v>50000</v>
      </c>
      <c r="E9" s="6">
        <v>30</v>
      </c>
      <c r="F9" s="8">
        <f t="shared" si="0"/>
        <v>2.5</v>
      </c>
      <c r="G9" s="8">
        <f t="shared" si="1"/>
        <v>27.083333333333332</v>
      </c>
    </row>
    <row r="10" spans="1:14" x14ac:dyDescent="0.35">
      <c r="B10" s="6">
        <v>50</v>
      </c>
      <c r="C10" s="6">
        <v>72</v>
      </c>
      <c r="D10" s="6">
        <v>50000</v>
      </c>
      <c r="E10" s="6">
        <v>30</v>
      </c>
      <c r="F10" s="8">
        <f t="shared" si="0"/>
        <v>2.5</v>
      </c>
      <c r="G10" s="8">
        <f t="shared" si="1"/>
        <v>27.083333333333332</v>
      </c>
    </row>
    <row r="11" spans="1:14" x14ac:dyDescent="0.35">
      <c r="B11" s="6">
        <v>50</v>
      </c>
      <c r="C11" s="6">
        <v>72</v>
      </c>
      <c r="D11" s="6">
        <v>50000</v>
      </c>
      <c r="E11" s="6">
        <v>30</v>
      </c>
      <c r="F11" s="8">
        <f t="shared" si="0"/>
        <v>2.5</v>
      </c>
      <c r="G11" s="8">
        <f t="shared" si="1"/>
        <v>27.083333333333332</v>
      </c>
    </row>
    <row r="12" spans="1:14" x14ac:dyDescent="0.35">
      <c r="B12" s="6">
        <v>50</v>
      </c>
      <c r="C12" s="6">
        <v>72</v>
      </c>
      <c r="D12" s="6">
        <v>50000</v>
      </c>
      <c r="E12" s="6">
        <v>30</v>
      </c>
      <c r="F12" s="8">
        <f t="shared" si="0"/>
        <v>2.5</v>
      </c>
      <c r="G12" s="8">
        <f t="shared" si="1"/>
        <v>27.083333333333332</v>
      </c>
    </row>
    <row r="13" spans="1:14" x14ac:dyDescent="0.35">
      <c r="B13" s="6">
        <v>50</v>
      </c>
      <c r="C13" s="6">
        <v>72</v>
      </c>
      <c r="D13" s="6">
        <v>50000</v>
      </c>
      <c r="E13" s="6">
        <v>30</v>
      </c>
      <c r="F13" s="8">
        <f t="shared" si="0"/>
        <v>2.5</v>
      </c>
      <c r="G13" s="8">
        <f t="shared" si="1"/>
        <v>27.083333333333332</v>
      </c>
    </row>
    <row r="14" spans="1:14" x14ac:dyDescent="0.35">
      <c r="B14" s="6">
        <v>50</v>
      </c>
      <c r="C14" s="6">
        <v>72</v>
      </c>
      <c r="D14" s="6">
        <v>50000</v>
      </c>
      <c r="E14" s="6">
        <v>30</v>
      </c>
      <c r="F14" s="8">
        <f t="shared" si="0"/>
        <v>2.5</v>
      </c>
      <c r="G14" s="8">
        <f t="shared" si="1"/>
        <v>27.083333333333332</v>
      </c>
    </row>
    <row r="15" spans="1:14" x14ac:dyDescent="0.35">
      <c r="B15" s="6">
        <v>50</v>
      </c>
      <c r="C15" s="6">
        <v>72</v>
      </c>
      <c r="D15" s="6">
        <v>50000</v>
      </c>
      <c r="E15" s="6">
        <v>30</v>
      </c>
      <c r="F15" s="8">
        <f t="shared" si="0"/>
        <v>2.5</v>
      </c>
      <c r="G15" s="8">
        <f t="shared" si="1"/>
        <v>27.083333333333332</v>
      </c>
    </row>
    <row r="16" spans="1:14" x14ac:dyDescent="0.35">
      <c r="B16" s="6">
        <v>50</v>
      </c>
      <c r="C16" s="6">
        <v>72</v>
      </c>
      <c r="D16" s="6">
        <v>50000</v>
      </c>
      <c r="E16" s="6">
        <v>30</v>
      </c>
      <c r="F16" s="8">
        <f t="shared" si="0"/>
        <v>2.5</v>
      </c>
      <c r="G16" s="8">
        <f t="shared" si="1"/>
        <v>27.083333333333332</v>
      </c>
    </row>
    <row r="17" spans="2:7" x14ac:dyDescent="0.35">
      <c r="B17" s="6">
        <v>50</v>
      </c>
      <c r="C17" s="6">
        <v>72</v>
      </c>
      <c r="D17" s="6">
        <v>50000</v>
      </c>
      <c r="E17" s="6">
        <v>30</v>
      </c>
      <c r="F17" s="8">
        <f t="shared" si="0"/>
        <v>2.5</v>
      </c>
      <c r="G17" s="8">
        <f t="shared" si="1"/>
        <v>27.083333333333332</v>
      </c>
    </row>
    <row r="18" spans="2:7" x14ac:dyDescent="0.35">
      <c r="B18" s="6">
        <v>50</v>
      </c>
      <c r="C18" s="6">
        <v>72</v>
      </c>
      <c r="D18" s="6">
        <v>50000</v>
      </c>
      <c r="E18" s="6">
        <v>30</v>
      </c>
      <c r="F18" s="8">
        <f t="shared" si="0"/>
        <v>2.5</v>
      </c>
      <c r="G18" s="8">
        <f t="shared" si="1"/>
        <v>27.083333333333332</v>
      </c>
    </row>
    <row r="19" spans="2:7" x14ac:dyDescent="0.35">
      <c r="B19" s="6">
        <v>50</v>
      </c>
      <c r="C19" s="6">
        <v>72</v>
      </c>
      <c r="D19" s="6">
        <v>50000</v>
      </c>
      <c r="E19" s="6">
        <v>30</v>
      </c>
      <c r="F19" s="8">
        <f t="shared" si="0"/>
        <v>2.5</v>
      </c>
      <c r="G19" s="8">
        <f t="shared" si="1"/>
        <v>27.083333333333332</v>
      </c>
    </row>
    <row r="20" spans="2:7" x14ac:dyDescent="0.35">
      <c r="B20" s="6">
        <v>50</v>
      </c>
      <c r="C20" s="6">
        <v>72</v>
      </c>
      <c r="D20" s="6">
        <v>50000</v>
      </c>
      <c r="E20" s="6">
        <v>30</v>
      </c>
      <c r="F20" s="8">
        <f t="shared" si="0"/>
        <v>2.5</v>
      </c>
      <c r="G20" s="8">
        <f t="shared" si="1"/>
        <v>27.083333333333332</v>
      </c>
    </row>
    <row r="21" spans="2:7" x14ac:dyDescent="0.35">
      <c r="B21" s="6">
        <v>50</v>
      </c>
      <c r="C21" s="6">
        <v>72</v>
      </c>
      <c r="D21" s="6">
        <v>50000</v>
      </c>
      <c r="E21" s="6">
        <v>30</v>
      </c>
      <c r="F21" s="8">
        <f t="shared" si="0"/>
        <v>2.5</v>
      </c>
      <c r="G21" s="8">
        <f t="shared" si="1"/>
        <v>27.083333333333332</v>
      </c>
    </row>
    <row r="22" spans="2:7" x14ac:dyDescent="0.35">
      <c r="B22" s="6">
        <v>50</v>
      </c>
      <c r="C22" s="6">
        <v>72</v>
      </c>
      <c r="D22" s="6">
        <v>50000</v>
      </c>
      <c r="E22" s="6">
        <v>30</v>
      </c>
      <c r="F22" s="8">
        <f t="shared" si="0"/>
        <v>2.5</v>
      </c>
      <c r="G22" s="8">
        <f t="shared" si="1"/>
        <v>27.083333333333332</v>
      </c>
    </row>
    <row r="23" spans="2:7" x14ac:dyDescent="0.35">
      <c r="B23" s="6">
        <v>50</v>
      </c>
      <c r="C23" s="6">
        <v>72</v>
      </c>
      <c r="D23" s="6">
        <v>50000</v>
      </c>
      <c r="E23" s="6">
        <v>30</v>
      </c>
      <c r="F23" s="8">
        <f t="shared" si="0"/>
        <v>2.5</v>
      </c>
      <c r="G23" s="8">
        <f t="shared" si="1"/>
        <v>27.083333333333332</v>
      </c>
    </row>
    <row r="24" spans="2:7" x14ac:dyDescent="0.35">
      <c r="B24" s="6">
        <v>50</v>
      </c>
      <c r="C24" s="6">
        <v>72</v>
      </c>
      <c r="D24" s="6">
        <v>50000</v>
      </c>
      <c r="E24" s="6">
        <v>30</v>
      </c>
      <c r="F24" s="8">
        <f t="shared" si="0"/>
        <v>2.5</v>
      </c>
      <c r="G24" s="8">
        <f t="shared" si="1"/>
        <v>27.083333333333332</v>
      </c>
    </row>
    <row r="25" spans="2:7" x14ac:dyDescent="0.35">
      <c r="B25" s="6">
        <v>50</v>
      </c>
      <c r="C25" s="6">
        <v>72</v>
      </c>
      <c r="D25" s="6">
        <v>50000</v>
      </c>
      <c r="E25" s="6">
        <v>30</v>
      </c>
      <c r="F25" s="8">
        <f t="shared" si="0"/>
        <v>2.5</v>
      </c>
      <c r="G25" s="8">
        <f t="shared" si="1"/>
        <v>27.083333333333332</v>
      </c>
    </row>
    <row r="26" spans="2:7" x14ac:dyDescent="0.35">
      <c r="B26" s="6">
        <v>50</v>
      </c>
      <c r="C26" s="6">
        <v>72</v>
      </c>
      <c r="D26" s="6">
        <v>50000</v>
      </c>
      <c r="E26" s="6">
        <v>30</v>
      </c>
      <c r="F26" s="8">
        <f t="shared" si="0"/>
        <v>2.5</v>
      </c>
      <c r="G26" s="8">
        <f t="shared" si="1"/>
        <v>27.083333333333332</v>
      </c>
    </row>
    <row r="27" spans="2:7" x14ac:dyDescent="0.35">
      <c r="B27" s="6">
        <v>50</v>
      </c>
      <c r="C27" s="6">
        <v>72</v>
      </c>
      <c r="D27" s="6">
        <v>50000</v>
      </c>
      <c r="E27" s="6">
        <v>30</v>
      </c>
      <c r="F27" s="8">
        <f t="shared" si="0"/>
        <v>2.5</v>
      </c>
      <c r="G27" s="8">
        <f t="shared" si="1"/>
        <v>27.083333333333332</v>
      </c>
    </row>
    <row r="28" spans="2:7" x14ac:dyDescent="0.35">
      <c r="B28" s="6">
        <v>50</v>
      </c>
      <c r="C28" s="6">
        <v>72</v>
      </c>
      <c r="D28" s="6">
        <v>50000</v>
      </c>
      <c r="E28" s="6">
        <v>30</v>
      </c>
      <c r="F28" s="8">
        <f t="shared" si="0"/>
        <v>2.5</v>
      </c>
      <c r="G28" s="8">
        <f t="shared" si="1"/>
        <v>27.083333333333332</v>
      </c>
    </row>
    <row r="29" spans="2:7" x14ac:dyDescent="0.35">
      <c r="B29" s="6">
        <v>50</v>
      </c>
      <c r="C29" s="6">
        <v>72</v>
      </c>
      <c r="D29" s="6">
        <v>50000</v>
      </c>
      <c r="E29" s="6">
        <v>30</v>
      </c>
      <c r="F29" s="8">
        <f t="shared" si="0"/>
        <v>2.5</v>
      </c>
      <c r="G29" s="8">
        <f t="shared" si="1"/>
        <v>27.083333333333332</v>
      </c>
    </row>
    <row r="30" spans="2:7" x14ac:dyDescent="0.35">
      <c r="B30" s="6">
        <v>50</v>
      </c>
      <c r="C30" s="6">
        <v>72</v>
      </c>
      <c r="D30" s="6">
        <v>50000</v>
      </c>
      <c r="E30" s="6">
        <v>30</v>
      </c>
      <c r="F30" s="8">
        <f t="shared" si="0"/>
        <v>2.5</v>
      </c>
      <c r="G30" s="8">
        <f t="shared" si="1"/>
        <v>27.083333333333332</v>
      </c>
    </row>
    <row r="31" spans="2:7" x14ac:dyDescent="0.35">
      <c r="B31" s="6">
        <v>50</v>
      </c>
      <c r="C31" s="6">
        <v>72</v>
      </c>
      <c r="D31" s="6">
        <v>50000</v>
      </c>
      <c r="E31" s="6">
        <v>30</v>
      </c>
      <c r="F31" s="8">
        <f t="shared" si="0"/>
        <v>2.5</v>
      </c>
      <c r="G31" s="8">
        <f t="shared" si="1"/>
        <v>27.083333333333332</v>
      </c>
    </row>
    <row r="32" spans="2:7" x14ac:dyDescent="0.35">
      <c r="B32" s="6">
        <v>50</v>
      </c>
      <c r="C32" s="6">
        <v>72</v>
      </c>
      <c r="D32" s="6">
        <v>50000</v>
      </c>
      <c r="E32" s="6">
        <v>30</v>
      </c>
      <c r="F32" s="8">
        <f t="shared" si="0"/>
        <v>2.5</v>
      </c>
      <c r="G32" s="8">
        <f t="shared" si="1"/>
        <v>27.083333333333332</v>
      </c>
    </row>
    <row r="33" spans="2:7" x14ac:dyDescent="0.35">
      <c r="B33" s="6">
        <v>50</v>
      </c>
      <c r="C33" s="6">
        <v>72</v>
      </c>
      <c r="D33" s="6">
        <v>50000</v>
      </c>
      <c r="E33" s="6">
        <v>30</v>
      </c>
      <c r="F33" s="8">
        <f t="shared" si="0"/>
        <v>2.5</v>
      </c>
      <c r="G33" s="8">
        <f t="shared" si="1"/>
        <v>27.083333333333332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1"/>
  <sheetViews>
    <sheetView workbookViewId="0">
      <selection activeCell="D6" sqref="D6"/>
    </sheetView>
  </sheetViews>
  <sheetFormatPr defaultRowHeight="14.5" x14ac:dyDescent="0.35"/>
  <cols>
    <col min="3" max="3" width="62.1796875" bestFit="1" customWidth="1"/>
    <col min="4" max="4" width="38.54296875" bestFit="1" customWidth="1"/>
  </cols>
  <sheetData>
    <row r="2" spans="3:4" x14ac:dyDescent="0.35">
      <c r="C2" t="s">
        <v>56</v>
      </c>
    </row>
    <row r="4" spans="3:4" x14ac:dyDescent="0.35">
      <c r="C4" t="s">
        <v>57</v>
      </c>
    </row>
    <row r="5" spans="3:4" x14ac:dyDescent="0.35">
      <c r="C5" t="s">
        <v>58</v>
      </c>
      <c r="D5" t="s">
        <v>70</v>
      </c>
    </row>
    <row r="6" spans="3:4" x14ac:dyDescent="0.35">
      <c r="C6" t="s">
        <v>59</v>
      </c>
    </row>
    <row r="7" spans="3:4" x14ac:dyDescent="0.35">
      <c r="C7" t="s">
        <v>60</v>
      </c>
    </row>
    <row r="8" spans="3:4" x14ac:dyDescent="0.35">
      <c r="C8" t="s">
        <v>61</v>
      </c>
    </row>
    <row r="9" spans="3:4" x14ac:dyDescent="0.35">
      <c r="C9" t="s">
        <v>62</v>
      </c>
    </row>
    <row r="11" spans="3:4" x14ac:dyDescent="0.35">
      <c r="C11" t="s">
        <v>63</v>
      </c>
    </row>
    <row r="12" spans="3:4" x14ac:dyDescent="0.35">
      <c r="C12" t="s">
        <v>64</v>
      </c>
    </row>
    <row r="14" spans="3:4" x14ac:dyDescent="0.35">
      <c r="C14" s="10" t="s">
        <v>65</v>
      </c>
    </row>
    <row r="15" spans="3:4" x14ac:dyDescent="0.35">
      <c r="C15" s="10" t="s">
        <v>66</v>
      </c>
    </row>
    <row r="16" spans="3:4" x14ac:dyDescent="0.35">
      <c r="C16" s="10" t="s">
        <v>67</v>
      </c>
    </row>
    <row r="18" spans="3:10" x14ac:dyDescent="0.35">
      <c r="E18" s="40" t="s">
        <v>69</v>
      </c>
      <c r="F18" s="40"/>
      <c r="G18" s="40"/>
      <c r="H18" s="40"/>
      <c r="I18" s="40"/>
      <c r="J18" s="40"/>
    </row>
    <row r="19" spans="3:10" x14ac:dyDescent="0.35">
      <c r="E19" s="11">
        <v>0</v>
      </c>
      <c r="F19" s="11">
        <v>0.15</v>
      </c>
      <c r="G19" s="11">
        <v>0.2</v>
      </c>
      <c r="H19" s="11">
        <v>0.25</v>
      </c>
      <c r="I19" s="11">
        <v>0.3</v>
      </c>
      <c r="J19" s="11">
        <v>0.4</v>
      </c>
    </row>
    <row r="21" spans="3:10" x14ac:dyDescent="0.35">
      <c r="C21" t="s">
        <v>68</v>
      </c>
      <c r="D21">
        <f>52-(5%*52)</f>
        <v>49.4</v>
      </c>
    </row>
  </sheetData>
  <mergeCells count="1">
    <mergeCell ref="E18:J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BasePricing3 high demand</vt:lpstr>
      <vt:lpstr>BasePricing2 with OpC and Ifln</vt:lpstr>
      <vt:lpstr>BasePricing1</vt:lpstr>
      <vt:lpstr>ForecastingPlan-ChangingPrice</vt:lpstr>
      <vt:lpstr>ForcastingPLan-reference</vt:lpstr>
      <vt:lpstr>DistributedBonus</vt:lpstr>
      <vt:lpstr>Example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mandark</dc:creator>
  <cp:lastModifiedBy>mandark</cp:lastModifiedBy>
  <dcterms:created xsi:type="dcterms:W3CDTF">2015-06-09T13:43:52Z</dcterms:created>
  <dcterms:modified xsi:type="dcterms:W3CDTF">2015-10-10T10:46:49Z</dcterms:modified>
</cp:coreProperties>
</file>