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1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price_Illustrate" sheetId="15" r:id="rId11"/>
    <sheet name="Story2" sheetId="1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7" l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26" i="17"/>
  <c r="F25" i="17"/>
  <c r="F19" i="17"/>
  <c r="F20" i="17"/>
  <c r="F21" i="17"/>
  <c r="F22" i="17"/>
  <c r="F23" i="17"/>
  <c r="F24" i="17"/>
  <c r="F18" i="17"/>
  <c r="H21" i="17"/>
  <c r="J19" i="17" l="1"/>
  <c r="J52" i="17" l="1"/>
  <c r="C52" i="17"/>
  <c r="M52" i="17" s="1"/>
  <c r="J51" i="17"/>
  <c r="C51" i="17"/>
  <c r="M51" i="17" s="1"/>
  <c r="J50" i="17"/>
  <c r="C50" i="17"/>
  <c r="M50" i="17" s="1"/>
  <c r="J49" i="17"/>
  <c r="C49" i="17"/>
  <c r="M49" i="17" s="1"/>
  <c r="J48" i="17"/>
  <c r="C48" i="17"/>
  <c r="M48" i="17" s="1"/>
  <c r="J47" i="17"/>
  <c r="C47" i="17"/>
  <c r="M47" i="17" s="1"/>
  <c r="J46" i="17"/>
  <c r="C46" i="17"/>
  <c r="M46" i="17" s="1"/>
  <c r="J45" i="17"/>
  <c r="C45" i="17"/>
  <c r="M45" i="17" s="1"/>
  <c r="J44" i="17"/>
  <c r="C44" i="17"/>
  <c r="M44" i="17" s="1"/>
  <c r="J43" i="17"/>
  <c r="C43" i="17"/>
  <c r="M43" i="17" s="1"/>
  <c r="J42" i="17"/>
  <c r="C42" i="17"/>
  <c r="M42" i="17" s="1"/>
  <c r="J41" i="17"/>
  <c r="C41" i="17"/>
  <c r="J40" i="17"/>
  <c r="C40" i="17"/>
  <c r="M40" i="17" s="1"/>
  <c r="J39" i="17"/>
  <c r="C39" i="17"/>
  <c r="J38" i="17"/>
  <c r="C38" i="17"/>
  <c r="M38" i="17" s="1"/>
  <c r="J37" i="17"/>
  <c r="C37" i="17"/>
  <c r="J36" i="17"/>
  <c r="C36" i="17"/>
  <c r="M36" i="17" s="1"/>
  <c r="J35" i="17"/>
  <c r="C35" i="17"/>
  <c r="J34" i="17"/>
  <c r="C34" i="17"/>
  <c r="J33" i="17"/>
  <c r="C33" i="17"/>
  <c r="J32" i="17"/>
  <c r="C32" i="17"/>
  <c r="M32" i="17" s="1"/>
  <c r="J31" i="17"/>
  <c r="C31" i="17"/>
  <c r="J30" i="17"/>
  <c r="C30" i="17"/>
  <c r="J29" i="17"/>
  <c r="C29" i="17"/>
  <c r="J28" i="17"/>
  <c r="C28" i="17"/>
  <c r="J27" i="17"/>
  <c r="C27" i="17"/>
  <c r="J26" i="17"/>
  <c r="C26" i="17"/>
  <c r="J25" i="17"/>
  <c r="C25" i="17"/>
  <c r="M25" i="17" s="1"/>
  <c r="J24" i="17"/>
  <c r="C24" i="17"/>
  <c r="M24" i="17" s="1"/>
  <c r="J23" i="17"/>
  <c r="C23" i="17"/>
  <c r="M23" i="17" s="1"/>
  <c r="J22" i="17"/>
  <c r="C22" i="17"/>
  <c r="M22" i="17" s="1"/>
  <c r="J21" i="17"/>
  <c r="C21" i="17"/>
  <c r="M21" i="17" s="1"/>
  <c r="J20" i="17"/>
  <c r="C20" i="17"/>
  <c r="M20" i="17" s="1"/>
  <c r="N20" i="17" s="1"/>
  <c r="G19" i="17"/>
  <c r="H19" i="17" s="1"/>
  <c r="G20" i="17" s="1"/>
  <c r="C19" i="17"/>
  <c r="M19" i="17" s="1"/>
  <c r="N19" i="17" s="1"/>
  <c r="L18" i="17"/>
  <c r="K18" i="17"/>
  <c r="C18" i="17"/>
  <c r="N17" i="17"/>
  <c r="M17" i="17"/>
  <c r="L17" i="17"/>
  <c r="G36" i="14"/>
  <c r="G35" i="14"/>
  <c r="G34" i="14"/>
  <c r="G33" i="14"/>
  <c r="G26" i="14"/>
  <c r="O52" i="17" l="1"/>
  <c r="O43" i="17"/>
  <c r="O45" i="17"/>
  <c r="O47" i="17"/>
  <c r="O49" i="17"/>
  <c r="P18" i="17"/>
  <c r="O21" i="17"/>
  <c r="O23" i="17"/>
  <c r="O25" i="17"/>
  <c r="O51" i="17"/>
  <c r="O20" i="17"/>
  <c r="O22" i="17"/>
  <c r="O24" i="17"/>
  <c r="O44" i="17"/>
  <c r="O46" i="17"/>
  <c r="O48" i="17"/>
  <c r="O50" i="17"/>
  <c r="M28" i="17"/>
  <c r="M30" i="17"/>
  <c r="M34" i="17"/>
  <c r="M18" i="17"/>
  <c r="M26" i="17"/>
  <c r="O26" i="17" s="1"/>
  <c r="M27" i="17"/>
  <c r="H20" i="17"/>
  <c r="G21" i="17" s="1"/>
  <c r="K19" i="17"/>
  <c r="L19" i="17"/>
  <c r="P19" i="17" s="1"/>
  <c r="M29" i="17"/>
  <c r="M31" i="17"/>
  <c r="M35" i="17"/>
  <c r="M33" i="17"/>
  <c r="O33" i="17" s="1"/>
  <c r="M37" i="17"/>
  <c r="O37" i="17" s="1"/>
  <c r="M41" i="17"/>
  <c r="O41" i="17" s="1"/>
  <c r="M39" i="17"/>
  <c r="O39" i="17" s="1"/>
  <c r="F18" i="14"/>
  <c r="O18" i="17" l="1"/>
  <c r="N18" i="17"/>
  <c r="O35" i="17"/>
  <c r="O30" i="17"/>
  <c r="O28" i="17"/>
  <c r="O38" i="17"/>
  <c r="O19" i="17"/>
  <c r="O29" i="17"/>
  <c r="O31" i="17"/>
  <c r="O32" i="17"/>
  <c r="O42" i="17"/>
  <c r="O27" i="17"/>
  <c r="O34" i="17"/>
  <c r="O40" i="17"/>
  <c r="O36" i="17"/>
  <c r="L20" i="17"/>
  <c r="P20" i="17" s="1"/>
  <c r="G22" i="17"/>
  <c r="H22" i="17" s="1"/>
  <c r="K20" i="17"/>
  <c r="V50" i="14"/>
  <c r="V51" i="14"/>
  <c r="V52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26" i="14"/>
  <c r="L21" i="14"/>
  <c r="L22" i="14"/>
  <c r="L23" i="14"/>
  <c r="L24" i="14"/>
  <c r="L25" i="14"/>
  <c r="L20" i="14"/>
  <c r="L19" i="14"/>
  <c r="L21" i="17" l="1"/>
  <c r="G23" i="17"/>
  <c r="H23" i="17" s="1"/>
  <c r="K21" i="17"/>
  <c r="C52" i="14"/>
  <c r="E52" i="14" s="1"/>
  <c r="O52" i="14" s="1"/>
  <c r="C51" i="14"/>
  <c r="E51" i="14" s="1"/>
  <c r="O51" i="14" s="1"/>
  <c r="C50" i="14"/>
  <c r="E50" i="14" s="1"/>
  <c r="O50" i="14" s="1"/>
  <c r="C49" i="14"/>
  <c r="E49" i="14" s="1"/>
  <c r="O49" i="14" s="1"/>
  <c r="Q49" i="14" s="1"/>
  <c r="C48" i="14"/>
  <c r="E48" i="14" s="1"/>
  <c r="O48" i="14" s="1"/>
  <c r="C47" i="14"/>
  <c r="E47" i="14" s="1"/>
  <c r="O47" i="14" s="1"/>
  <c r="C46" i="14"/>
  <c r="E46" i="14" s="1"/>
  <c r="O46" i="14" s="1"/>
  <c r="C45" i="14"/>
  <c r="E45" i="14" s="1"/>
  <c r="O45" i="14" s="1"/>
  <c r="C44" i="14"/>
  <c r="E44" i="14" s="1"/>
  <c r="O44" i="14" s="1"/>
  <c r="C43" i="14"/>
  <c r="E43" i="14" s="1"/>
  <c r="O43" i="14" s="1"/>
  <c r="C42" i="14"/>
  <c r="E42" i="14" s="1"/>
  <c r="O42" i="14" s="1"/>
  <c r="C41" i="14"/>
  <c r="E41" i="14" s="1"/>
  <c r="O41" i="14" s="1"/>
  <c r="C40" i="14"/>
  <c r="E40" i="14" s="1"/>
  <c r="O40" i="14" s="1"/>
  <c r="C39" i="14"/>
  <c r="E39" i="14" s="1"/>
  <c r="O39" i="14" s="1"/>
  <c r="C38" i="14"/>
  <c r="E38" i="14" s="1"/>
  <c r="O38" i="14" s="1"/>
  <c r="C37" i="14"/>
  <c r="E37" i="14" s="1"/>
  <c r="O37" i="14" s="1"/>
  <c r="C36" i="14"/>
  <c r="E36" i="14" s="1"/>
  <c r="O36" i="14" s="1"/>
  <c r="C35" i="14"/>
  <c r="E35" i="14" s="1"/>
  <c r="O35" i="14" s="1"/>
  <c r="C34" i="14"/>
  <c r="E34" i="14" s="1"/>
  <c r="O34" i="14" s="1"/>
  <c r="C33" i="14"/>
  <c r="E33" i="14" s="1"/>
  <c r="O33" i="14" s="1"/>
  <c r="C32" i="14"/>
  <c r="E32" i="14" s="1"/>
  <c r="O32" i="14" s="1"/>
  <c r="F19" i="14"/>
  <c r="H19" i="14" s="1"/>
  <c r="P21" i="17" l="1"/>
  <c r="N21" i="17"/>
  <c r="G24" i="17"/>
  <c r="H24" i="17" s="1"/>
  <c r="K22" i="17"/>
  <c r="L22" i="17"/>
  <c r="Q42" i="14"/>
  <c r="Q46" i="14"/>
  <c r="Q44" i="14"/>
  <c r="Q36" i="14"/>
  <c r="Q48" i="14"/>
  <c r="Q43" i="14"/>
  <c r="Q50" i="14"/>
  <c r="Q51" i="14"/>
  <c r="Q45" i="14"/>
  <c r="Q47" i="14"/>
  <c r="Q52" i="14"/>
  <c r="Q37" i="14"/>
  <c r="Q33" i="14"/>
  <c r="Q34" i="14"/>
  <c r="Q38" i="14"/>
  <c r="Q41" i="14"/>
  <c r="Q35" i="14"/>
  <c r="Q39" i="14"/>
  <c r="Q40" i="14"/>
  <c r="M18" i="14"/>
  <c r="P22" i="17" l="1"/>
  <c r="N22" i="17"/>
  <c r="G25" i="17"/>
  <c r="H25" i="17" s="1"/>
  <c r="K23" i="17"/>
  <c r="L23" i="17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P23" i="17" l="1"/>
  <c r="N23" i="17"/>
  <c r="L24" i="17"/>
  <c r="K24" i="17"/>
  <c r="J58" i="13"/>
  <c r="L58" i="13" s="1"/>
  <c r="M58" i="13" s="1"/>
  <c r="F58" i="13"/>
  <c r="H58" i="13"/>
  <c r="K58" i="13"/>
  <c r="C28" i="14"/>
  <c r="E28" i="14" s="1"/>
  <c r="O28" i="14" s="1"/>
  <c r="C29" i="14"/>
  <c r="E29" i="14" s="1"/>
  <c r="O29" i="14" s="1"/>
  <c r="C30" i="14"/>
  <c r="E30" i="14" s="1"/>
  <c r="O30" i="14" s="1"/>
  <c r="C31" i="14"/>
  <c r="E31" i="14" s="1"/>
  <c r="O31" i="14" s="1"/>
  <c r="C27" i="14"/>
  <c r="E27" i="14" s="1"/>
  <c r="O27" i="14" s="1"/>
  <c r="P24" i="17" l="1"/>
  <c r="N24" i="17"/>
  <c r="G26" i="17"/>
  <c r="Q32" i="14"/>
  <c r="Q31" i="14"/>
  <c r="Q30" i="14"/>
  <c r="Q29" i="14"/>
  <c r="Q28" i="14"/>
  <c r="F20" i="14"/>
  <c r="H20" i="14" s="1"/>
  <c r="P17" i="14"/>
  <c r="O17" i="14"/>
  <c r="N17" i="14"/>
  <c r="C19" i="14"/>
  <c r="E19" i="14" s="1"/>
  <c r="O19" i="14" s="1"/>
  <c r="C20" i="14"/>
  <c r="E20" i="14" s="1"/>
  <c r="O20" i="14" s="1"/>
  <c r="C21" i="14"/>
  <c r="E21" i="14" s="1"/>
  <c r="O21" i="14" s="1"/>
  <c r="Q21" i="14" s="1"/>
  <c r="C22" i="14"/>
  <c r="E22" i="14" s="1"/>
  <c r="O22" i="14" s="1"/>
  <c r="C23" i="14"/>
  <c r="E23" i="14" s="1"/>
  <c r="O23" i="14" s="1"/>
  <c r="C24" i="14"/>
  <c r="E24" i="14" s="1"/>
  <c r="O24" i="14" s="1"/>
  <c r="C25" i="14"/>
  <c r="E25" i="14" s="1"/>
  <c r="O25" i="14" s="1"/>
  <c r="Q25" i="14" s="1"/>
  <c r="C26" i="14"/>
  <c r="E26" i="14" s="1"/>
  <c r="O26" i="14" s="1"/>
  <c r="C18" i="14"/>
  <c r="E18" i="14" s="1"/>
  <c r="P18" i="14" s="1"/>
  <c r="N18" i="14"/>
  <c r="G27" i="17" l="1"/>
  <c r="L26" i="17"/>
  <c r="N26" i="17" s="1"/>
  <c r="K26" i="17"/>
  <c r="L25" i="17"/>
  <c r="K25" i="17"/>
  <c r="Q26" i="14"/>
  <c r="Q22" i="14"/>
  <c r="R18" i="14"/>
  <c r="Q23" i="14"/>
  <c r="O18" i="14"/>
  <c r="Q18" i="14" s="1"/>
  <c r="F21" i="14"/>
  <c r="H21" i="14" s="1"/>
  <c r="M19" i="14"/>
  <c r="Q24" i="14"/>
  <c r="Q27" i="14"/>
  <c r="Q20" i="14"/>
  <c r="N19" i="14"/>
  <c r="R19" i="14" s="1"/>
  <c r="P19" i="14"/>
  <c r="P25" i="17" l="1"/>
  <c r="N25" i="17"/>
  <c r="P26" i="17"/>
  <c r="Q26" i="17" s="1"/>
  <c r="G28" i="17"/>
  <c r="L27" i="17"/>
  <c r="K27" i="17"/>
  <c r="Q19" i="14"/>
  <c r="P20" i="14"/>
  <c r="N20" i="14"/>
  <c r="R20" i="14" s="1"/>
  <c r="F22" i="14"/>
  <c r="H22" i="14" s="1"/>
  <c r="M20" i="14"/>
  <c r="P27" i="17" l="1"/>
  <c r="Q27" i="17" s="1"/>
  <c r="N27" i="17"/>
  <c r="F23" i="14"/>
  <c r="H23" i="14" s="1"/>
  <c r="M21" i="14"/>
  <c r="N21" i="14"/>
  <c r="R21" i="14" s="1"/>
  <c r="P21" i="14"/>
  <c r="G29" i="17" l="1"/>
  <c r="F24" i="14"/>
  <c r="H24" i="14" s="1"/>
  <c r="F25" i="14" s="1"/>
  <c r="M22" i="14"/>
  <c r="P22" i="14"/>
  <c r="N22" i="14"/>
  <c r="R22" i="14" s="1"/>
  <c r="G30" i="17" l="1"/>
  <c r="L28" i="17"/>
  <c r="K28" i="17"/>
  <c r="L29" i="17"/>
  <c r="N29" i="17" s="1"/>
  <c r="K29" i="17"/>
  <c r="J26" i="14"/>
  <c r="G27" i="14" s="1"/>
  <c r="J27" i="14" s="1"/>
  <c r="G28" i="14" s="1"/>
  <c r="J28" i="14" s="1"/>
  <c r="I25" i="14"/>
  <c r="H25" i="14"/>
  <c r="M23" i="14"/>
  <c r="P23" i="14"/>
  <c r="N23" i="14"/>
  <c r="R23" i="14" s="1"/>
  <c r="P28" i="17" l="1"/>
  <c r="Q28" i="17" s="1"/>
  <c r="N28" i="17"/>
  <c r="P29" i="17"/>
  <c r="Q29" i="17" s="1"/>
  <c r="G31" i="17"/>
  <c r="V26" i="14"/>
  <c r="W26" i="14" s="1"/>
  <c r="I26" i="14"/>
  <c r="M24" i="14"/>
  <c r="P24" i="14"/>
  <c r="N24" i="14"/>
  <c r="R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L30" i="17" l="1"/>
  <c r="K30" i="17"/>
  <c r="G32" i="17"/>
  <c r="F26" i="14"/>
  <c r="F27" i="14" s="1"/>
  <c r="I28" i="14" s="1"/>
  <c r="F28" i="14" s="1"/>
  <c r="V27" i="14"/>
  <c r="W27" i="14" s="1"/>
  <c r="M25" i="14"/>
  <c r="P25" i="14"/>
  <c r="N25" i="14"/>
  <c r="R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P30" i="17" l="1"/>
  <c r="Q30" i="17" s="1"/>
  <c r="N30" i="17"/>
  <c r="G33" i="17"/>
  <c r="L31" i="17"/>
  <c r="K31" i="17"/>
  <c r="I27" i="14"/>
  <c r="V28" i="14"/>
  <c r="W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S26" i="14"/>
  <c r="T26" i="14"/>
  <c r="U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M26" i="14"/>
  <c r="N26" i="14"/>
  <c r="R26" i="14" s="1"/>
  <c r="P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P31" i="17" l="1"/>
  <c r="Q31" i="17" s="1"/>
  <c r="N31" i="17"/>
  <c r="G34" i="17"/>
  <c r="K32" i="17"/>
  <c r="L32" i="17"/>
  <c r="V29" i="14"/>
  <c r="W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M27" i="14"/>
  <c r="P27" i="14"/>
  <c r="N27" i="14"/>
  <c r="R27" i="14" s="1"/>
  <c r="S27" i="14"/>
  <c r="T27" i="14"/>
  <c r="U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N32" i="17" l="1"/>
  <c r="P32" i="17"/>
  <c r="Q32" i="17" s="1"/>
  <c r="G35" i="17"/>
  <c r="K33" i="17"/>
  <c r="L33" i="17"/>
  <c r="K34" i="17"/>
  <c r="L34" i="17"/>
  <c r="G31" i="14"/>
  <c r="J31" i="14" s="1"/>
  <c r="G32" i="14" s="1"/>
  <c r="J32" i="14" s="1"/>
  <c r="J30" i="14"/>
  <c r="I31" i="14"/>
  <c r="F31" i="14" s="1"/>
  <c r="M28" i="14"/>
  <c r="N28" i="14"/>
  <c r="R28" i="14" s="1"/>
  <c r="P28" i="14"/>
  <c r="S28" i="14"/>
  <c r="T28" i="14"/>
  <c r="U28" i="14" s="1"/>
  <c r="K21" i="11"/>
  <c r="K23" i="11"/>
  <c r="R23" i="11" s="1"/>
  <c r="L23" i="11"/>
  <c r="L21" i="11"/>
  <c r="P34" i="17" l="1"/>
  <c r="Q34" i="17" s="1"/>
  <c r="N34" i="17"/>
  <c r="N33" i="17"/>
  <c r="P33" i="17"/>
  <c r="Q33" i="17" s="1"/>
  <c r="K35" i="17"/>
  <c r="V30" i="14"/>
  <c r="W30" i="14" s="1"/>
  <c r="I32" i="14"/>
  <c r="F32" i="14" s="1"/>
  <c r="F33" i="14" s="1"/>
  <c r="T29" i="14"/>
  <c r="U29" i="14" s="1"/>
  <c r="S29" i="14"/>
  <c r="M29" i="14"/>
  <c r="P29" i="14"/>
  <c r="N29" i="14"/>
  <c r="R29" i="14" s="1"/>
  <c r="S23" i="11"/>
  <c r="Q23" i="11"/>
  <c r="E1" i="11"/>
  <c r="D50" i="11"/>
  <c r="D51" i="11"/>
  <c r="D52" i="11"/>
  <c r="P20" i="11"/>
  <c r="O20" i="11"/>
  <c r="I20" i="11"/>
  <c r="H20" i="11"/>
  <c r="L35" i="17" l="1"/>
  <c r="G36" i="17"/>
  <c r="J33" i="14"/>
  <c r="V31" i="14"/>
  <c r="W31" i="14" s="1"/>
  <c r="S32" i="14"/>
  <c r="T32" i="14"/>
  <c r="U32" i="14" s="1"/>
  <c r="M30" i="14"/>
  <c r="P30" i="14"/>
  <c r="N30" i="14"/>
  <c r="R30" i="14" s="1"/>
  <c r="T30" i="14"/>
  <c r="U30" i="14" s="1"/>
  <c r="S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P35" i="17" l="1"/>
  <c r="Q35" i="17" s="1"/>
  <c r="N35" i="17"/>
  <c r="J34" i="14"/>
  <c r="V32" i="14"/>
  <c r="W32" i="14" s="1"/>
  <c r="I33" i="14"/>
  <c r="N32" i="14"/>
  <c r="M32" i="14"/>
  <c r="P32" i="14"/>
  <c r="M31" i="14"/>
  <c r="P31" i="14"/>
  <c r="N31" i="14"/>
  <c r="R31" i="14" s="1"/>
  <c r="S31" i="14"/>
  <c r="T31" i="14"/>
  <c r="U31" i="14" s="1"/>
  <c r="R20" i="11"/>
  <c r="S20" i="11" s="1"/>
  <c r="R21" i="11"/>
  <c r="S21" i="11" s="1"/>
  <c r="Q21" i="11"/>
  <c r="Q20" i="11"/>
  <c r="Q19" i="11"/>
  <c r="R19" i="11" s="1"/>
  <c r="S19" i="11" s="1"/>
  <c r="D41" i="11"/>
  <c r="K36" i="17" l="1"/>
  <c r="L36" i="17"/>
  <c r="G37" i="17"/>
  <c r="I34" i="14"/>
  <c r="F34" i="14" s="1"/>
  <c r="F35" i="14" s="1"/>
  <c r="T33" i="14"/>
  <c r="U33" i="14" s="1"/>
  <c r="S33" i="14"/>
  <c r="R32" i="14"/>
  <c r="P33" i="14"/>
  <c r="N33" i="14"/>
  <c r="R33" i="14" s="1"/>
  <c r="M33" i="14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N36" i="17" l="1"/>
  <c r="P36" i="17"/>
  <c r="Q36" i="17" s="1"/>
  <c r="V33" i="14"/>
  <c r="W33" i="14" s="1"/>
  <c r="T34" i="14"/>
  <c r="U34" i="14" s="1"/>
  <c r="S34" i="14"/>
  <c r="P34" i="14"/>
  <c r="M34" i="14"/>
  <c r="N34" i="14"/>
  <c r="R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K37" i="17" l="1"/>
  <c r="L37" i="17"/>
  <c r="G38" i="17"/>
  <c r="J35" i="14"/>
  <c r="V34" i="14"/>
  <c r="W34" i="14" s="1"/>
  <c r="N35" i="14"/>
  <c r="R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N37" i="17" l="1"/>
  <c r="P37" i="17"/>
  <c r="Q37" i="17" s="1"/>
  <c r="G39" i="17"/>
  <c r="L38" i="17"/>
  <c r="K38" i="17"/>
  <c r="J36" i="14"/>
  <c r="P35" i="14"/>
  <c r="M35" i="14"/>
  <c r="T35" i="14"/>
  <c r="U35" i="14" s="1"/>
  <c r="S35" i="14"/>
  <c r="I36" i="14"/>
  <c r="F36" i="14" s="1"/>
  <c r="M36" i="14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P38" i="17" l="1"/>
  <c r="Q38" i="17" s="1"/>
  <c r="N38" i="17"/>
  <c r="G40" i="17"/>
  <c r="L39" i="17"/>
  <c r="K39" i="17"/>
  <c r="G37" i="14"/>
  <c r="J37" i="14" s="1"/>
  <c r="V35" i="14"/>
  <c r="W35" i="14" s="1"/>
  <c r="N36" i="14"/>
  <c r="R36" i="14" s="1"/>
  <c r="S36" i="14"/>
  <c r="T36" i="14"/>
  <c r="U36" i="14" s="1"/>
  <c r="P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P39" i="17" l="1"/>
  <c r="Q39" i="17" s="1"/>
  <c r="N39" i="17"/>
  <c r="G41" i="17"/>
  <c r="K40" i="17"/>
  <c r="L40" i="17"/>
  <c r="G38" i="14"/>
  <c r="V36" i="14"/>
  <c r="W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N40" i="17" l="1"/>
  <c r="P40" i="17"/>
  <c r="Q40" i="17" s="1"/>
  <c r="G42" i="17"/>
  <c r="L41" i="17"/>
  <c r="K41" i="17"/>
  <c r="J38" i="14"/>
  <c r="G39" i="14" s="1"/>
  <c r="V37" i="14"/>
  <c r="W37" i="14" s="1"/>
  <c r="P37" i="14"/>
  <c r="N37" i="14"/>
  <c r="R37" i="14" s="1"/>
  <c r="M37" i="14"/>
  <c r="S37" i="14"/>
  <c r="T37" i="14"/>
  <c r="U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N41" i="17" l="1"/>
  <c r="P41" i="17"/>
  <c r="Q41" i="17" s="1"/>
  <c r="G43" i="17"/>
  <c r="K42" i="17"/>
  <c r="L42" i="17"/>
  <c r="J39" i="14"/>
  <c r="G40" i="14" s="1"/>
  <c r="V38" i="14"/>
  <c r="W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G44" i="17" l="1"/>
  <c r="K43" i="17"/>
  <c r="L43" i="17"/>
  <c r="P42" i="17"/>
  <c r="Q42" i="17" s="1"/>
  <c r="N42" i="17"/>
  <c r="T38" i="14"/>
  <c r="U38" i="14" s="1"/>
  <c r="S38" i="14"/>
  <c r="I39" i="14"/>
  <c r="F39" i="14" s="1"/>
  <c r="M38" i="14"/>
  <c r="P38" i="14"/>
  <c r="N38" i="14"/>
  <c r="R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P43" i="17" l="1"/>
  <c r="Q43" i="17" s="1"/>
  <c r="N43" i="17"/>
  <c r="K44" i="17"/>
  <c r="L44" i="17"/>
  <c r="G45" i="17"/>
  <c r="V39" i="14"/>
  <c r="W39" i="14" s="1"/>
  <c r="J40" i="14"/>
  <c r="G41" i="14" s="1"/>
  <c r="M39" i="14"/>
  <c r="N39" i="14"/>
  <c r="R39" i="14" s="1"/>
  <c r="P39" i="14"/>
  <c r="S39" i="14"/>
  <c r="T39" i="14"/>
  <c r="U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N44" i="17" l="1"/>
  <c r="P44" i="17"/>
  <c r="Q44" i="17" s="1"/>
  <c r="G46" i="17"/>
  <c r="K45" i="17"/>
  <c r="L45" i="17"/>
  <c r="V40" i="14"/>
  <c r="W40" i="14" s="1"/>
  <c r="J41" i="14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G47" i="17" l="1"/>
  <c r="K46" i="17"/>
  <c r="L46" i="17"/>
  <c r="N45" i="17"/>
  <c r="P45" i="17"/>
  <c r="Q45" i="17" s="1"/>
  <c r="V41" i="14"/>
  <c r="W41" i="14" s="1"/>
  <c r="G42" i="14"/>
  <c r="J42" i="14" s="1"/>
  <c r="V42" i="14" s="1"/>
  <c r="W42" i="14" s="1"/>
  <c r="N40" i="14"/>
  <c r="R40" i="14" s="1"/>
  <c r="P40" i="14"/>
  <c r="M40" i="14"/>
  <c r="T40" i="14"/>
  <c r="U40" i="14" s="1"/>
  <c r="S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P46" i="17" l="1"/>
  <c r="Q46" i="17" s="1"/>
  <c r="N46" i="17"/>
  <c r="G48" i="17"/>
  <c r="K47" i="17"/>
  <c r="L47" i="17"/>
  <c r="G43" i="14"/>
  <c r="J43" i="14" s="1"/>
  <c r="V43" i="14" s="1"/>
  <c r="W43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G49" i="17" l="1"/>
  <c r="K48" i="17"/>
  <c r="L48" i="17"/>
  <c r="P47" i="17"/>
  <c r="Q47" i="17" s="1"/>
  <c r="N47" i="17"/>
  <c r="G44" i="14"/>
  <c r="J44" i="14" s="1"/>
  <c r="V44" i="14" s="1"/>
  <c r="W44" i="14" s="1"/>
  <c r="P41" i="14"/>
  <c r="M41" i="14"/>
  <c r="N41" i="14"/>
  <c r="R41" i="14" s="1"/>
  <c r="I42" i="14"/>
  <c r="F42" i="14" s="1"/>
  <c r="F43" i="14" s="1"/>
  <c r="T41" i="14"/>
  <c r="U41" i="14" s="1"/>
  <c r="S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48" i="17" l="1"/>
  <c r="P48" i="17"/>
  <c r="Q48" i="17" s="1"/>
  <c r="G50" i="17"/>
  <c r="K49" i="17"/>
  <c r="L49" i="17"/>
  <c r="G45" i="14"/>
  <c r="J45" i="14" s="1"/>
  <c r="V45" i="14" s="1"/>
  <c r="W45" i="14" s="1"/>
  <c r="S42" i="14"/>
  <c r="T42" i="14"/>
  <c r="U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51" i="17" l="1"/>
  <c r="K50" i="17"/>
  <c r="L50" i="17"/>
  <c r="N49" i="17"/>
  <c r="P49" i="17"/>
  <c r="Q49" i="17" s="1"/>
  <c r="G46" i="14"/>
  <c r="J46" i="14" s="1"/>
  <c r="V46" i="14" s="1"/>
  <c r="W46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P50" i="17" l="1"/>
  <c r="Q50" i="17" s="1"/>
  <c r="N50" i="17"/>
  <c r="G52" i="17"/>
  <c r="K51" i="17"/>
  <c r="L51" i="17"/>
  <c r="G47" i="14"/>
  <c r="S44" i="14"/>
  <c r="T44" i="14"/>
  <c r="U44" i="14" s="1"/>
  <c r="I45" i="14"/>
  <c r="F45" i="14" s="1"/>
  <c r="T43" i="14"/>
  <c r="U43" i="14" s="1"/>
  <c r="S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K52" i="17" l="1"/>
  <c r="L52" i="17"/>
  <c r="P51" i="17"/>
  <c r="Q51" i="17" s="1"/>
  <c r="N51" i="17"/>
  <c r="T45" i="14"/>
  <c r="U45" i="14" s="1"/>
  <c r="S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N52" i="17" l="1"/>
  <c r="P52" i="17"/>
  <c r="Q52" i="17" s="1"/>
  <c r="I46" i="14"/>
  <c r="J47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T46" i="14"/>
  <c r="U46" i="14" s="1"/>
  <c r="S46" i="14"/>
  <c r="G48" i="14"/>
  <c r="J48" i="14" s="1"/>
  <c r="V47" i="14"/>
  <c r="W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T47" i="14"/>
  <c r="U47" i="14" s="1"/>
  <c r="S47" i="14"/>
  <c r="G49" i="14"/>
  <c r="J49" i="14" s="1"/>
  <c r="V48" i="14"/>
  <c r="W48" i="14" s="1"/>
  <c r="O47" i="7"/>
  <c r="O43" i="7"/>
  <c r="O46" i="7" s="1"/>
  <c r="P34" i="7"/>
  <c r="P35" i="7" s="1"/>
  <c r="O39" i="7"/>
  <c r="O40" i="7" s="1"/>
  <c r="S48" i="14" l="1"/>
  <c r="T48" i="14"/>
  <c r="U48" i="14" s="1"/>
  <c r="V49" i="14"/>
  <c r="W49" i="14" s="1"/>
  <c r="G50" i="14"/>
  <c r="S49" i="14"/>
  <c r="T49" i="14"/>
  <c r="U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S50" i="14" l="1"/>
  <c r="T50" i="14"/>
  <c r="U50" i="14" s="1"/>
  <c r="S51" i="14"/>
  <c r="T51" i="14"/>
  <c r="U51" i="14" s="1"/>
  <c r="I52" i="14"/>
  <c r="F52" i="14" s="1"/>
  <c r="F26" i="8"/>
  <c r="G24" i="8"/>
  <c r="G61" i="8" s="1"/>
  <c r="G23" i="8"/>
  <c r="F50" i="8"/>
  <c r="S52" i="14" l="1"/>
  <c r="T52" i="14"/>
  <c r="U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<sst xmlns="http://schemas.openxmlformats.org/spreadsheetml/2006/main" count="917" uniqueCount="649">
  <si>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</si>
  <si>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</si>
  <si>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</si>
  <si>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</si>
  <si>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</si>
  <si>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</si>
  <si>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</si>
  <si>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</si>
  <si>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</si>
  <si>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</si>
  <si>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</si>
  <si>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</si>
  <si>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</si>
  <si>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</si>
  <si>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</si>
  <si>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</si>
  <si>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</si>
  <si>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</si>
  <si>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</si>
  <si>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</si>
  <si>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</si>
  <si>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</si>
  <si>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</si>
  <si>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</si>
  <si>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</si>
  <si>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</si>
  <si>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</si>
  <si>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</si>
  <si>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</si>
  <si>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</si>
  <si>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</si>
  <si>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</si>
  <si>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</si>
  <si>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</si>
  <si>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</si>
  <si>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</si>
  <si>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</si>
  <si>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</si>
  <si>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</si>
  <si>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</si>
  <si>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</si>
  <si>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</si>
  <si>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</si>
  <si>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</si>
  <si>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</si>
  <si>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</si>
  <si>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</si>
  <si>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</si>
  <si>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</si>
  <si>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</si>
  <si>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</si>
  <si>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</si>
  <si>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</si>
  <si>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</si>
  <si>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</si>
  <si>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</si>
  <si>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</si>
  <si>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</si>
  <si>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</si>
  <si>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</si>
  <si>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</si>
  <si>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</si>
  <si>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</si>
  <si>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</si>
  <si>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</si>
  <si>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</si>
  <si>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</si>
  <si>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</si>
  <si>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</si>
  <si>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</si>
  <si>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</si>
  <si>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</si>
  <si>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</si>
  <si>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</si>
  <si>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</si>
  <si>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</si>
  <si>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</si>
  <si>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</si>
  <si>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</si>
  <si>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</si>
  <si>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</si>
  <si>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</si>
  <si>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</si>
  <si>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</si>
  <si>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</si>
  <si>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</si>
  <si>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</si>
  <si>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</si>
  <si>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</si>
  <si>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</si>
  <si>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</si>
  <si>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</si>
  <si>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</si>
  <si>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</si>
  <si>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</si>
  <si>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</si>
  <si>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</si>
  <si>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</si>
  <si>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</si>
  <si>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</si>
  <si>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</si>
  <si>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</si>
  <si>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</si>
  <si>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</si>
  <si>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</si>
  <si>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</si>
  <si>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</si>
  <si>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</si>
  <si>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</si>
  <si>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</si>
  <si>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</si>
  <si>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</si>
  <si>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</si>
  <si>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</si>
  <si>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</si>
  <si>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</si>
  <si>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</si>
  <si>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</si>
  <si>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</si>
  <si>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</si>
  <si>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</si>
  <si>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</si>
  <si>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</si>
  <si>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</si>
  <si>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</si>
  <si>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</si>
  <si>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</si>
  <si>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</si>
  <si>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</si>
  <si>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</si>
  <si>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</si>
  <si>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</si>
  <si>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</si>
  <si>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</si>
  <si>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</si>
  <si>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</si>
  <si>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</si>
  <si>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</si>
  <si>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</si>
  <si>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</si>
  <si>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</si>
  <si>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</si>
  <si>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</si>
  <si>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</si>
  <si>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</si>
  <si>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</si>
  <si>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</si>
  <si>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</si>
  <si>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</si>
  <si>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</si>
  <si>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</si>
  <si>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</si>
  <si>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</si>
  <si>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</si>
  <si>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</si>
  <si>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</si>
  <si>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</si>
  <si>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</si>
  <si>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</si>
  <si>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</si>
  <si>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</si>
  <si>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</si>
  <si>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</si>
  <si>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</si>
  <si>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</si>
  <si>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</si>
  <si>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</si>
  <si>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</si>
  <si>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</si>
  <si>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</si>
  <si>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</si>
  <si>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</si>
  <si>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</si>
  <si>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</si>
  <si>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</si>
  <si>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</si>
  <si>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</si>
  <si>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</si>
  <si>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</si>
  <si>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</si>
  <si>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</si>
  <si>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</si>
  <si>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</si>
  <si>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</si>
  <si>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</si>
  <si>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</si>
  <si>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</si>
  <si>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</si>
  <si>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</si>
  <si>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</si>
  <si>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</si>
  <si>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</si>
  <si>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</si>
  <si>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</si>
  <si>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</si>
  <si>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</si>
  <si>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</si>
  <si>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</si>
  <si>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</si>
  <si>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</si>
  <si>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</si>
  <si>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</si>
  <si>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</si>
  <si>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</si>
  <si>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</si>
  <si>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</si>
  <si>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</si>
  <si>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</si>
  <si>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</si>
  <si>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</si>
  <si>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</si>
  <si>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</si>
  <si>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</si>
  <si>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</si>
  <si>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</si>
  <si>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</si>
  <si>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</si>
  <si>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</si>
  <si>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</si>
  <si>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</si>
  <si>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</si>
  <si>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</si>
  <si>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</si>
  <si>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</si>
  <si>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</si>
  <si>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</si>
  <si>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</si>
  <si>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</si>
  <si>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</si>
  <si>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</si>
  <si>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</si>
  <si>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</si>
  <si>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</si>
  <si>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</si>
  <si>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</si>
  <si>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</si>
  <si>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</si>
  <si>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</si>
  <si>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</si>
  <si>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</si>
  <si>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</si>
  <si>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</si>
  <si>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</si>
  <si>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</si>
  <si>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</si>
  <si>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</si>
  <si>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</si>
  <si>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</si>
  <si>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</si>
  <si>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</si>
  <si>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</si>
  <si>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</si>
  <si>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</si>
  <si>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</si>
  <si>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</si>
  <si>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</si>
  <si>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</si>
  <si>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</si>
  <si>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</si>
  <si>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</si>
  <si>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</si>
  <si>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</si>
  <si>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</si>
  <si>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</si>
  <si>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</si>
  <si>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</si>
  <si>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</si>
  <si>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</si>
  <si>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</si>
  <si>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</si>
  <si>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</si>
  <si>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</si>
  <si>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</si>
  <si>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</si>
  <si>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</si>
  <si>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</si>
  <si>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</si>
  <si>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</si>
  <si>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</si>
  <si>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</si>
  <si>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</si>
  <si>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</si>
  <si>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</si>
  <si>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</si>
  <si>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</si>
  <si>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</si>
  <si>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</si>
  <si>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</si>
  <si>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</si>
  <si>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</si>
  <si>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</si>
  <si>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</si>
  <si>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</si>
  <si>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</si>
  <si>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</si>
  <si>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</si>
  <si>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</si>
  <si>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</si>
  <si>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</si>
  <si>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</si>
  <si>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</si>
  <si>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</si>
  <si>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</si>
  <si>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</si>
  <si>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</si>
  <si>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</si>
  <si>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</si>
  <si>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</si>
  <si>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</si>
  <si>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</si>
  <si>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</si>
  <si>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</si>
  <si>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</si>
  <si>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</si>
  <si>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</si>
  <si>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</si>
  <si>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</si>
  <si>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</si>
  <si>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</si>
  <si>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</si>
  <si>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</si>
  <si>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</si>
  <si>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</si>
  <si>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</si>
  <si>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</si>
  <si>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</si>
  <si>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</si>
  <si>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</si>
  <si>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</si>
  <si>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</si>
  <si>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</si>
  <si>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</si>
  <si>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</si>
  <si>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</si>
  <si>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</si>
  <si>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</si>
  <si>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</si>
  <si>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</si>
  <si>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</si>
  <si>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</si>
  <si>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</si>
  <si>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</si>
  <si>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</si>
  <si>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</si>
  <si>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</si>
  <si>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</si>
  <si>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</si>
  <si>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</si>
  <si>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</si>
  <si>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</si>
  <si>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</si>
  <si>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</si>
  <si>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</si>
  <si>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</si>
  <si>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</si>
  <si>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</si>
  <si>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</si>
  <si>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</si>
  <si>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</si>
  <si>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</si>
  <si>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</si>
  <si>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</si>
  <si>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</si>
  <si>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</si>
  <si>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</si>
  <si>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</si>
  <si>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</si>
  <si>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</si>
  <si>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</si>
  <si>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</si>
  <si>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</si>
  <si>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</si>
  <si>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</si>
  <si>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</si>
  <si>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</si>
  <si>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</si>
  <si>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</si>
  <si>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</si>
  <si>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</si>
  <si>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</si>
  <si>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</si>
  <si>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</si>
  <si>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</si>
  <si>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</si>
  <si>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</si>
  <si>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</si>
  <si>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</si>
  <si>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</si>
  <si>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</si>
  <si>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</si>
  <si>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</si>
  <si>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</si>
  <si>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</si>
  <si>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</si>
  <si>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</si>
  <si>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</si>
  <si>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</si>
  <si>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</si>
  <si>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</si>
  <si>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</si>
  <si>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</si>
  <si>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</si>
  <si>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</si>
  <si>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</si>
  <si>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</si>
  <si>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</si>
  <si>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</si>
  <si>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</si>
  <si>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</si>
  <si>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</si>
  <si>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</si>
  <si>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</si>
  <si>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</si>
  <si>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</si>
  <si>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</si>
  <si>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</si>
  <si>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</si>
  <si>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</si>
  <si>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</si>
  <si>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</si>
  <si>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</si>
  <si>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</si>
  <si>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</si>
  <si>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</si>
  <si>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</si>
  <si>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</si>
  <si>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</si>
  <si>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</si>
  <si>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</si>
  <si>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</si>
  <si>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</si>
  <si>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</si>
  <si>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</si>
  <si>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</si>
  <si>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</si>
  <si>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</si>
  <si>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</si>
  <si>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</si>
  <si>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</si>
  <si>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</si>
  <si>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</si>
  <si>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</si>
  <si>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</si>
  <si>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</si>
  <si>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</si>
  <si>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</si>
  <si>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</si>
  <si>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</si>
  <si>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</si>
  <si>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</si>
  <si>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</si>
  <si>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</si>
  <si>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</si>
  <si>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</si>
  <si>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</si>
  <si>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</si>
  <si>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</si>
  <si>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</si>
  <si>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</si>
  <si>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</si>
  <si>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</si>
  <si>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</si>
  <si>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</si>
  <si>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</si>
  <si>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</si>
  <si>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</si>
  <si>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</si>
  <si>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</si>
  <si>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</si>
  <si>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</si>
  <si>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</si>
  <si>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</si>
  <si>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</si>
  <si>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</si>
  <si>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</si>
  <si>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</si>
  <si>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</si>
  <si>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</si>
  <si>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</si>
  <si>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</si>
  <si>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</si>
  <si>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</si>
  <si>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</si>
  <si>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</si>
  <si>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</si>
  <si>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</si>
  <si>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</si>
  <si>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</si>
  <si>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</si>
  <si>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</si>
  <si>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</si>
  <si>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</si>
  <si>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</si>
  <si>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</si>
  <si>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</si>
  <si>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</si>
  <si>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</si>
  <si>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</si>
  <si>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</si>
  <si>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</si>
  <si>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</si>
  <si>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</si>
  <si>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</si>
  <si>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</si>
  <si>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</si>
  <si>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</si>
  <si>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</si>
  <si>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</si>
  <si>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</si>
  <si>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</si>
  <si>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</si>
  <si>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</si>
  <si>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</si>
  <si>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</si>
  <si>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</si>
  <si>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</si>
  <si>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</si>
  <si>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</si>
  <si>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</si>
  <si>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</si>
  <si>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</si>
  <si>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</si>
  <si>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</si>
  <si>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</si>
  <si>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</si>
  <si>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</si>
  <si>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</si>
  <si>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</si>
  <si>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</si>
  <si>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</si>
  <si>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</si>
  <si>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</si>
  <si>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</si>
  <si>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</si>
  <si>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</si>
  <si>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</si>
  <si>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</si>
  <si>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</si>
  <si>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</si>
  <si>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</si>
  <si>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</si>
  <si>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</si>
  <si>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</si>
  <si>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</si>
  <si>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</si>
  <si>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</si>
  <si>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</si>
  <si>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</si>
  <si>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</si>
  <si>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</si>
  <si>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</si>
  <si>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</si>
  <si>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</si>
  <si>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</si>
  <si>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</si>
  <si>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</si>
  <si>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</si>
  <si>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</si>
  <si>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</si>
  <si>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</si>
  <si>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</si>
  <si>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</si>
  <si>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</si>
  <si>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</si>
  <si>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</si>
  <si>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</si>
  <si>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</si>
  <si>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</si>
  <si>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</si>
  <si>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</si>
  <si>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</si>
  <si>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</si>
  <si>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</si>
  <si>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</si>
  <si>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</si>
  <si>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</si>
  <si>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</si>
  <si>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</si>
  <si>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</si>
  <si>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</si>
  <si>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</si>
  <si>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</si>
  <si>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</si>
  <si>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</si>
  <si>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</si>
  <si>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</si>
  <si>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</si>
  <si>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</si>
  <si>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</si>
  <si>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</si>
  <si>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</si>
  <si>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</si>
  <si>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</si>
  <si>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</si>
  <si>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</si>
  <si>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</si>
  <si>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</si>
  <si>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</si>
  <si>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</si>
  <si>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</si>
  <si>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</si>
  <si>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</si>
  <si>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</si>
  <si>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</si>
  <si>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</si>
  <si>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</si>
  <si>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</si>
  <si>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</si>
  <si>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</si>
  <si>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</si>
  <si>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</si>
  <si>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</si>
  <si>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</si>
  <si>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</si>
  <si>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</si>
  <si>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</si>
  <si>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</si>
  <si>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</si>
  <si>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</si>
  <si>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</si>
  <si>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</si>
  <si>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</si>
  <si>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</si>
  <si>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</si>
  <si>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</si>
  <si>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</si>
  <si>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</si>
  <si>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</si>
  <si>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</si>
  <si>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</si>
  <si>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</si>
  <si>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</si>
  <si>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</si>
  <si>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</si>
  <si>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</si>
  <si>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</si>
  <si>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elasticity-offer price</t>
  </si>
  <si>
    <t>slope</t>
  </si>
  <si>
    <t>elasticity-offer price2</t>
  </si>
  <si>
    <t>Total Fixed cost per period per product</t>
  </si>
  <si>
    <t>Slope reduction percentage</t>
  </si>
  <si>
    <t>qunatity rise(%)</t>
  </si>
  <si>
    <t>revenue-Price3</t>
  </si>
  <si>
    <t>Profit-price3</t>
  </si>
  <si>
    <t>Offer price3</t>
  </si>
  <si>
    <t>slope2</t>
  </si>
  <si>
    <t>pur price</t>
  </si>
  <si>
    <t>short of marginal revenue</t>
  </si>
  <si>
    <t>merchant's exp profit=%on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</si>
</sst>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11" fillId="12" borderId="0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2" fontId="0" fillId="0" borderId="0" xfId="0" applyNumberFormat="1" applyFont="1" applyAlignment="1">
      <alignment horizontal="left" vertical="top" wrapText="1"/>
    </xf>
    <xf numFmtId="9" fontId="0" fillId="0" borderId="0" xfId="0" applyNumberFormat="1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10" borderId="1" xfId="0" applyNumberFormat="1" applyFont="1" applyFill="1" applyBorder="1" applyAlignment="1">
      <alignment horizontal="left" vertical="top" wrapText="1"/>
    </xf>
    <xf numFmtId="2" fontId="0" fillId="0" borderId="0" xfId="0" applyNumberFormat="1" applyFont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164" fontId="0" fillId="6" borderId="0" xfId="0" applyNumberFormat="1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64" fontId="0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740336"/>
        <c:axId val="370737200"/>
      </c:lineChart>
      <c:catAx>
        <c:axId val="37074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737200"/>
        <c:crosses val="autoZero"/>
        <c:auto val="1"/>
        <c:lblAlgn val="ctr"/>
        <c:lblOffset val="100"/>
        <c:noMultiLvlLbl val="0"/>
      </c:catAx>
      <c:valAx>
        <c:axId val="37073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74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738376"/>
        <c:axId val="285095328"/>
      </c:lineChart>
      <c:catAx>
        <c:axId val="370738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5095328"/>
        <c:crosses val="autoZero"/>
        <c:auto val="1"/>
        <c:lblAlgn val="ctr"/>
        <c:lblOffset val="100"/>
        <c:noMultiLvlLbl val="0"/>
      </c:catAx>
      <c:valAx>
        <c:axId val="28509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738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706000"/>
        <c:axId val="375700904"/>
      </c:lineChart>
      <c:catAx>
        <c:axId val="37570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00904"/>
        <c:crosses val="autoZero"/>
        <c:auto val="1"/>
        <c:lblAlgn val="ctr"/>
        <c:lblOffset val="100"/>
        <c:noMultiLvlLbl val="0"/>
      </c:catAx>
      <c:valAx>
        <c:axId val="375700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0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89" t="s">
        <v>6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90" t="s">
        <v>14</v>
      </c>
      <c r="N1" s="90"/>
      <c r="O1" s="90"/>
      <c r="P1" s="90"/>
      <c r="Q1" s="90"/>
      <c r="R1" s="90"/>
      <c r="S1" s="90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91" t="s">
        <v>241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 t="s">
        <v>240</v>
      </c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 t="s">
        <v>239</v>
      </c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92" t="s">
        <v>45</v>
      </c>
      <c r="F18" s="92"/>
      <c r="G18" s="92"/>
      <c r="H18" s="92"/>
      <c r="I18" s="92"/>
      <c r="J18" s="92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93" t="s">
        <v>551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16" x14ac:dyDescent="0.35">
      <c r="B4" s="94" t="s">
        <v>575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1:16" x14ac:dyDescent="0.35">
      <c r="A5" s="5">
        <v>1</v>
      </c>
      <c r="B5" s="94" t="s">
        <v>578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</row>
    <row r="6" spans="1:16" x14ac:dyDescent="0.35">
      <c r="B6" s="94" t="s">
        <v>579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</row>
    <row r="7" spans="1:16" x14ac:dyDescent="0.35">
      <c r="B7" s="94" t="s">
        <v>580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</row>
    <row r="8" spans="1:16" x14ac:dyDescent="0.35">
      <c r="B8" s="94" t="s">
        <v>581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</row>
    <row r="9" spans="1:16" x14ac:dyDescent="0.35">
      <c r="B9" s="94" t="s">
        <v>582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</row>
    <row r="10" spans="1:16" x14ac:dyDescent="0.35">
      <c r="B10" s="94" t="s">
        <v>583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</row>
    <row r="11" spans="1:16" x14ac:dyDescent="0.35">
      <c r="B11" s="95" t="s">
        <v>576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</row>
    <row r="12" spans="1:16" x14ac:dyDescent="0.35">
      <c r="B12" s="94" t="s">
        <v>584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</row>
    <row r="13" spans="1:16" x14ac:dyDescent="0.35">
      <c r="B13" s="95" t="s">
        <v>585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</row>
    <row r="14" spans="1:16" x14ac:dyDescent="0.35">
      <c r="B14" s="95" t="s">
        <v>577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opLeftCell="E11" zoomScale="80" zoomScaleNormal="80" workbookViewId="0">
      <selection activeCell="E11" sqref="A1:XFD1048576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55" customWidth="1"/>
    <col min="13" max="13" width="12.453125" style="46" hidden="1" customWidth="1"/>
    <col min="14" max="14" width="12.90625" style="5" hidden="1" customWidth="1"/>
    <col min="15" max="15" width="14.81640625" style="59" customWidth="1"/>
    <col min="16" max="16" width="11.36328125" style="5" bestFit="1" customWidth="1"/>
    <col min="17" max="17" width="10" style="5" hidden="1" customWidth="1"/>
    <col min="18" max="18" width="11.36328125" style="5" hidden="1" customWidth="1"/>
    <col min="19" max="19" width="12.453125" style="46" hidden="1" customWidth="1"/>
    <col min="20" max="20" width="9" style="5" customWidth="1"/>
    <col min="21" max="21" width="10.54296875" style="5" customWidth="1"/>
    <col min="22" max="22" width="11.36328125" style="5" bestFit="1" customWidth="1"/>
    <col min="23" max="23" width="19" style="5" customWidth="1"/>
    <col min="24" max="24" width="10.54296875" style="5" customWidth="1"/>
    <col min="25" max="25" width="9.26953125" style="5" bestFit="1" customWidth="1"/>
    <col min="26" max="28" width="10.54296875" style="5" customWidth="1"/>
    <col min="29" max="29" width="8.7265625" style="5"/>
    <col min="30" max="30" width="11.453125" style="5" bestFit="1" customWidth="1"/>
    <col min="31" max="34" width="11.453125" style="5" customWidth="1"/>
    <col min="35" max="35" width="10.54296875" style="5" customWidth="1"/>
    <col min="36" max="36" width="8.7265625" style="5"/>
    <col min="37" max="37" width="11.453125" style="5" bestFit="1" customWidth="1"/>
    <col min="38" max="38" width="11.81640625" style="5" bestFit="1" customWidth="1"/>
    <col min="39" max="39" width="7.7265625" style="5" customWidth="1"/>
    <col min="40" max="41" width="11.453125" style="5" customWidth="1"/>
    <col min="42" max="42" width="11.1796875" style="5" customWidth="1"/>
    <col min="43" max="43" width="8.7265625" style="5"/>
    <col min="44" max="44" width="11.81640625" style="5" bestFit="1" customWidth="1"/>
    <col min="45" max="45" width="11.81640625" style="5" customWidth="1"/>
    <col min="46" max="46" width="7.81640625" style="5" customWidth="1"/>
    <col min="47" max="49" width="11.81640625" style="5" customWidth="1"/>
    <col min="50" max="50" width="13.453125" style="5" customWidth="1"/>
    <col min="51" max="16384" width="8.7265625" style="5"/>
  </cols>
  <sheetData>
    <row r="3" spans="2:49" x14ac:dyDescent="0.35">
      <c r="E3" s="96" t="s">
        <v>609</v>
      </c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</row>
    <row r="4" spans="2:49" x14ac:dyDescent="0.35">
      <c r="E4" s="96" t="s">
        <v>613</v>
      </c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</row>
    <row r="5" spans="2:49" ht="87" x14ac:dyDescent="0.35">
      <c r="B5" s="5" t="s">
        <v>639</v>
      </c>
      <c r="C5" s="5">
        <v>3000</v>
      </c>
      <c r="E5" s="97" t="s">
        <v>614</v>
      </c>
      <c r="F5" s="97"/>
      <c r="G5" s="97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</row>
    <row r="6" spans="2:49" ht="43.5" x14ac:dyDescent="0.35">
      <c r="B6" s="5" t="s">
        <v>622</v>
      </c>
      <c r="C6" s="5">
        <v>2</v>
      </c>
      <c r="E6" s="97" t="s">
        <v>612</v>
      </c>
      <c r="F6" s="97"/>
      <c r="G6" s="97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</row>
    <row r="7" spans="2:49" x14ac:dyDescent="0.35">
      <c r="E7" s="97" t="s">
        <v>618</v>
      </c>
      <c r="F7" s="97"/>
      <c r="G7" s="97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spans="2:49" ht="27" customHeight="1" x14ac:dyDescent="0.35">
      <c r="B8" s="5" t="s">
        <v>640</v>
      </c>
      <c r="C8" s="66">
        <v>0.4</v>
      </c>
      <c r="E8" s="97"/>
      <c r="F8" s="97"/>
      <c r="G8" s="97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</row>
    <row r="11" spans="2:49" x14ac:dyDescent="0.35">
      <c r="B11" s="96" t="s">
        <v>615</v>
      </c>
      <c r="C11" s="96"/>
      <c r="D11" s="96"/>
      <c r="E11" s="96"/>
      <c r="F11" s="96"/>
      <c r="G11" s="96"/>
      <c r="H11" s="96"/>
    </row>
    <row r="12" spans="2:49" x14ac:dyDescent="0.35">
      <c r="B12" s="96" t="s">
        <v>616</v>
      </c>
      <c r="C12" s="96"/>
      <c r="D12" s="96"/>
      <c r="E12" s="96"/>
      <c r="F12" s="96"/>
      <c r="G12" s="96"/>
      <c r="H12" s="96"/>
    </row>
    <row r="13" spans="2:49" x14ac:dyDescent="0.35">
      <c r="B13" s="96" t="s">
        <v>617</v>
      </c>
      <c r="C13" s="96"/>
      <c r="D13" s="96"/>
      <c r="E13" s="96"/>
      <c r="F13" s="96"/>
      <c r="G13" s="96"/>
      <c r="H13" s="96"/>
    </row>
    <row r="16" spans="2:49" ht="43.5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637</v>
      </c>
      <c r="G16" s="48" t="s">
        <v>645</v>
      </c>
      <c r="H16" s="49" t="s">
        <v>631</v>
      </c>
      <c r="I16" s="50" t="s">
        <v>632</v>
      </c>
      <c r="J16" s="76" t="s">
        <v>644</v>
      </c>
      <c r="K16" s="6" t="s">
        <v>626</v>
      </c>
      <c r="L16" s="6" t="s">
        <v>641</v>
      </c>
      <c r="M16" s="49" t="s">
        <v>636</v>
      </c>
      <c r="N16" s="49" t="s">
        <v>633</v>
      </c>
      <c r="O16" s="57" t="s">
        <v>625</v>
      </c>
      <c r="P16" s="49" t="s">
        <v>606</v>
      </c>
      <c r="Q16" s="6" t="s">
        <v>629</v>
      </c>
      <c r="R16" s="49" t="s">
        <v>630</v>
      </c>
      <c r="S16" s="50" t="s">
        <v>638</v>
      </c>
      <c r="T16" s="50" t="s">
        <v>634</v>
      </c>
      <c r="U16" s="50" t="s">
        <v>635</v>
      </c>
      <c r="V16" s="75" t="s">
        <v>642</v>
      </c>
      <c r="W16" s="75" t="s">
        <v>643</v>
      </c>
    </row>
    <row r="17" spans="2:23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/>
      <c r="M17" s="49"/>
      <c r="N17" s="49">
        <f t="shared" ref="N17:N31" si="0">K17*H17</f>
        <v>0</v>
      </c>
      <c r="O17" s="57">
        <f t="shared" ref="O17:O52" si="1">E17*K17</f>
        <v>0</v>
      </c>
      <c r="P17" s="49">
        <f t="shared" ref="P17:P41" si="2">K17*(H17-E17)</f>
        <v>0</v>
      </c>
      <c r="Q17" s="57"/>
      <c r="R17" s="49"/>
      <c r="S17" s="50"/>
      <c r="T17" s="50"/>
      <c r="U17" s="50"/>
      <c r="V17" s="75"/>
      <c r="W17" s="75"/>
    </row>
    <row r="18" spans="2:23" x14ac:dyDescent="0.35">
      <c r="B18" s="5">
        <v>30</v>
      </c>
      <c r="C18" s="6">
        <f t="shared" ref="C18:C52" si="3">$C$5/K18</f>
        <v>6.8181818181818183</v>
      </c>
      <c r="D18" s="6">
        <v>2</v>
      </c>
      <c r="E18" s="48">
        <f>B18+C18+D18</f>
        <v>38.81818181818182</v>
      </c>
      <c r="F18" s="57" t="e">
        <f t="shared" ref="F18:F25" si="4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/>
      <c r="M18" s="49">
        <f t="shared" ref="M18:M41" si="5">((K18-K17)/(H18-H17))*H18/K18</f>
        <v>-26</v>
      </c>
      <c r="N18" s="49">
        <f t="shared" si="0"/>
        <v>22880</v>
      </c>
      <c r="O18" s="57">
        <f t="shared" si="1"/>
        <v>17080</v>
      </c>
      <c r="P18" s="49">
        <f t="shared" si="2"/>
        <v>5799.9999999999991</v>
      </c>
      <c r="Q18" s="57">
        <f t="shared" ref="Q18:Q52" si="6">(O18-O17)/(K18-K17)</f>
        <v>38.81818181818182</v>
      </c>
      <c r="R18" s="49">
        <f t="shared" ref="R18:R41" si="7">(N18-N17)/(K18-K17)</f>
        <v>52</v>
      </c>
      <c r="S18" s="50"/>
      <c r="T18" s="50"/>
      <c r="U18" s="50"/>
      <c r="V18" s="75"/>
      <c r="W18" s="75"/>
    </row>
    <row r="19" spans="2:23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8">B19+C19+D19</f>
        <v>35.94736842105263</v>
      </c>
      <c r="F19" s="57">
        <f t="shared" si="4"/>
        <v>-4.5454545454545452E-3</v>
      </c>
      <c r="G19" s="57"/>
      <c r="H19" s="49">
        <f t="shared" ref="H19:H25" si="9">F19*K19 +$H$17</f>
        <v>50.545454545454547</v>
      </c>
      <c r="I19" s="50"/>
      <c r="J19" s="72"/>
      <c r="K19" s="6">
        <v>760</v>
      </c>
      <c r="L19" s="6">
        <f>((100*K19)/K18)-100</f>
        <v>72.72727272727272</v>
      </c>
      <c r="M19" s="49">
        <f t="shared" si="5"/>
        <v>-14.631578947368435</v>
      </c>
      <c r="N19" s="49">
        <f t="shared" si="0"/>
        <v>38414.545454545456</v>
      </c>
      <c r="O19" s="57">
        <f t="shared" si="1"/>
        <v>27320</v>
      </c>
      <c r="P19" s="49">
        <f t="shared" si="2"/>
        <v>11094.545454545456</v>
      </c>
      <c r="Q19" s="57">
        <f t="shared" si="6"/>
        <v>32</v>
      </c>
      <c r="R19" s="49">
        <f t="shared" si="7"/>
        <v>48.545454545454547</v>
      </c>
      <c r="S19" s="50"/>
      <c r="T19" s="50"/>
      <c r="U19" s="50"/>
      <c r="V19" s="75"/>
      <c r="W19" s="75"/>
    </row>
    <row r="20" spans="2:23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8"/>
        <v>35.260869565217391</v>
      </c>
      <c r="F20" s="57">
        <f t="shared" si="4"/>
        <v>-4.5454545454545418E-3</v>
      </c>
      <c r="G20" s="57"/>
      <c r="H20" s="49">
        <f t="shared" si="9"/>
        <v>49.81818181818182</v>
      </c>
      <c r="I20" s="50"/>
      <c r="J20" s="72"/>
      <c r="K20" s="6">
        <v>920</v>
      </c>
      <c r="L20" s="6">
        <f>(K20-K19)/K19</f>
        <v>0.21052631578947367</v>
      </c>
      <c r="M20" s="49">
        <f t="shared" si="5"/>
        <v>-11.913043478260882</v>
      </c>
      <c r="N20" s="49">
        <f t="shared" si="0"/>
        <v>45832.727272727272</v>
      </c>
      <c r="O20" s="57">
        <f t="shared" si="1"/>
        <v>32440</v>
      </c>
      <c r="P20" s="49">
        <f t="shared" si="2"/>
        <v>13392.727272727276</v>
      </c>
      <c r="Q20" s="57">
        <f t="shared" si="6"/>
        <v>32</v>
      </c>
      <c r="R20" s="49">
        <f t="shared" si="7"/>
        <v>46.363636363636353</v>
      </c>
      <c r="S20" s="50"/>
      <c r="T20" s="50"/>
      <c r="U20" s="50"/>
      <c r="V20" s="75"/>
      <c r="W20" s="75"/>
    </row>
    <row r="21" spans="2:23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8"/>
        <v>34.47933884297521</v>
      </c>
      <c r="F21" s="57">
        <f t="shared" si="4"/>
        <v>-4.5454545454545418E-3</v>
      </c>
      <c r="G21" s="57"/>
      <c r="H21" s="49">
        <f t="shared" si="9"/>
        <v>48.500000000000007</v>
      </c>
      <c r="I21" s="50"/>
      <c r="J21" s="72"/>
      <c r="K21" s="6">
        <v>1210</v>
      </c>
      <c r="L21" s="6">
        <f t="shared" ref="L21:L25" si="10">(K21-K20)/K20</f>
        <v>0.31521739130434784</v>
      </c>
      <c r="M21" s="49">
        <f t="shared" si="5"/>
        <v>-8.8181818181818539</v>
      </c>
      <c r="N21" s="49">
        <f t="shared" si="0"/>
        <v>58685.000000000007</v>
      </c>
      <c r="O21" s="57">
        <f t="shared" si="1"/>
        <v>41720.000000000007</v>
      </c>
      <c r="P21" s="49">
        <f t="shared" si="2"/>
        <v>16965.000000000004</v>
      </c>
      <c r="Q21" s="57">
        <f t="shared" si="6"/>
        <v>32.000000000000028</v>
      </c>
      <c r="R21" s="49">
        <f t="shared" si="7"/>
        <v>44.318181818181849</v>
      </c>
      <c r="S21" s="50"/>
      <c r="T21" s="50"/>
      <c r="U21" s="50"/>
      <c r="V21" s="75"/>
      <c r="W21" s="75"/>
    </row>
    <row r="22" spans="2:23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8"/>
        <v>34.238805970149251</v>
      </c>
      <c r="F22" s="57">
        <f t="shared" si="4"/>
        <v>-4.5454545454545279E-3</v>
      </c>
      <c r="G22" s="57"/>
      <c r="H22" s="49">
        <f t="shared" si="9"/>
        <v>47.909090909090935</v>
      </c>
      <c r="I22" s="50"/>
      <c r="J22" s="72"/>
      <c r="K22" s="6">
        <v>1340</v>
      </c>
      <c r="L22" s="6">
        <f t="shared" si="10"/>
        <v>0.10743801652892562</v>
      </c>
      <c r="M22" s="49">
        <f t="shared" si="5"/>
        <v>-7.8656716417912982</v>
      </c>
      <c r="N22" s="49">
        <f t="shared" si="0"/>
        <v>64198.181818181853</v>
      </c>
      <c r="O22" s="57">
        <f t="shared" si="1"/>
        <v>45879.999999999993</v>
      </c>
      <c r="P22" s="49">
        <f t="shared" si="2"/>
        <v>18318.181818181856</v>
      </c>
      <c r="Q22" s="57">
        <f t="shared" si="6"/>
        <v>31.999999999999886</v>
      </c>
      <c r="R22" s="49">
        <f t="shared" si="7"/>
        <v>42.40909090909112</v>
      </c>
      <c r="S22" s="50"/>
      <c r="T22" s="50"/>
      <c r="U22" s="50"/>
      <c r="V22" s="75"/>
      <c r="W22" s="75"/>
    </row>
    <row r="23" spans="2:23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8"/>
        <v>33.973684210526315</v>
      </c>
      <c r="F23" s="57">
        <f t="shared" si="4"/>
        <v>-4.5454545454544013E-3</v>
      </c>
      <c r="G23" s="57"/>
      <c r="H23" s="49">
        <f t="shared" si="9"/>
        <v>47.090909090909307</v>
      </c>
      <c r="I23" s="50"/>
      <c r="J23" s="72"/>
      <c r="K23" s="6">
        <v>1520</v>
      </c>
      <c r="L23" s="6">
        <f t="shared" si="10"/>
        <v>0.13432835820895522</v>
      </c>
      <c r="M23" s="49">
        <f t="shared" si="5"/>
        <v>-6.8157894736858236</v>
      </c>
      <c r="N23" s="49">
        <f t="shared" si="0"/>
        <v>71578.181818182144</v>
      </c>
      <c r="O23" s="57">
        <f t="shared" si="1"/>
        <v>51640</v>
      </c>
      <c r="P23" s="49">
        <f t="shared" si="2"/>
        <v>19938.181818182147</v>
      </c>
      <c r="Q23" s="57">
        <f t="shared" si="6"/>
        <v>32.000000000000043</v>
      </c>
      <c r="R23" s="49">
        <f t="shared" si="7"/>
        <v>41.00000000000162</v>
      </c>
      <c r="S23" s="50"/>
      <c r="T23" s="50"/>
      <c r="U23" s="50"/>
      <c r="V23" s="75"/>
      <c r="W23" s="75"/>
    </row>
    <row r="24" spans="2:23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8"/>
        <v>33.554404145077719</v>
      </c>
      <c r="F24" s="57">
        <f t="shared" si="4"/>
        <v>-4.5454545454534905E-3</v>
      </c>
      <c r="G24" s="57"/>
      <c r="H24" s="49">
        <f t="shared" si="9"/>
        <v>45.227272727274766</v>
      </c>
      <c r="I24" s="50"/>
      <c r="J24" s="72"/>
      <c r="K24" s="6">
        <v>1930</v>
      </c>
      <c r="L24" s="6">
        <f t="shared" si="10"/>
        <v>0.26973684210526316</v>
      </c>
      <c r="M24" s="49">
        <f t="shared" si="5"/>
        <v>-5.1554404145130475</v>
      </c>
      <c r="N24" s="49">
        <f t="shared" si="0"/>
        <v>87288.636363640297</v>
      </c>
      <c r="O24" s="57">
        <f t="shared" si="1"/>
        <v>64760</v>
      </c>
      <c r="P24" s="49">
        <f t="shared" si="2"/>
        <v>22528.6363636403</v>
      </c>
      <c r="Q24" s="57">
        <f t="shared" si="6"/>
        <v>32</v>
      </c>
      <c r="R24" s="49">
        <f t="shared" si="7"/>
        <v>38.318181818190617</v>
      </c>
      <c r="S24" s="50"/>
      <c r="T24" s="50"/>
      <c r="U24" s="50"/>
      <c r="V24" s="75"/>
      <c r="W24" s="75"/>
    </row>
    <row r="25" spans="2:23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8"/>
        <v>33.23456790123457</v>
      </c>
      <c r="F25" s="57">
        <f t="shared" si="4"/>
        <v>-4.5454545454500991E-3</v>
      </c>
      <c r="G25" s="59">
        <v>-4.5454545454500991E-3</v>
      </c>
      <c r="H25" s="51">
        <f t="shared" si="9"/>
        <v>42.954545454556261</v>
      </c>
      <c r="I25" s="60">
        <f>F25*K25 +$H$17</f>
        <v>42.954545454556261</v>
      </c>
      <c r="J25" s="71">
        <v>6</v>
      </c>
      <c r="K25" s="45">
        <v>2430</v>
      </c>
      <c r="L25" s="6">
        <f t="shared" si="10"/>
        <v>0.25906735751295334</v>
      </c>
      <c r="M25" s="51">
        <f t="shared" si="5"/>
        <v>-3.8888888889048698</v>
      </c>
      <c r="N25" s="51">
        <f t="shared" si="0"/>
        <v>104379.54545457171</v>
      </c>
      <c r="O25" s="57">
        <f t="shared" si="1"/>
        <v>80760</v>
      </c>
      <c r="P25" s="51">
        <f t="shared" si="2"/>
        <v>23619.545454571708</v>
      </c>
      <c r="Q25" s="57">
        <f t="shared" si="6"/>
        <v>32</v>
      </c>
      <c r="R25" s="49">
        <f t="shared" si="7"/>
        <v>34.181818181862823</v>
      </c>
      <c r="S25" s="50"/>
      <c r="T25" s="52"/>
      <c r="U25" s="52"/>
      <c r="V25" s="75"/>
      <c r="W25" s="75"/>
    </row>
    <row r="26" spans="2:23" x14ac:dyDescent="0.35">
      <c r="B26" s="5">
        <v>30</v>
      </c>
      <c r="C26" s="6">
        <f t="shared" si="3"/>
        <v>0.759493670886076</v>
      </c>
      <c r="D26" s="6">
        <v>2</v>
      </c>
      <c r="E26" s="48">
        <f t="shared" si="8"/>
        <v>32.759493670886073</v>
      </c>
      <c r="F26" s="64">
        <f>((I26-$I$17)/(K26-$K$17))</f>
        <v>-4.5454545454500983E-3</v>
      </c>
      <c r="G26" s="87">
        <f>G25-(G25*(L26))</f>
        <v>-1.7022072577611482E-3</v>
      </c>
      <c r="H26" s="51"/>
      <c r="I26" s="61">
        <f t="shared" ref="I26:I52" si="11">(F25*K26)+$I$17</f>
        <v>36.045454545472111</v>
      </c>
      <c r="J26" s="74">
        <f t="shared" ref="J26:J31" si="12">$H$17+(K26*G26)</f>
        <v>47.276281331843464</v>
      </c>
      <c r="K26" s="6">
        <v>3950</v>
      </c>
      <c r="L26" s="6">
        <f>(K26-K25)/K25</f>
        <v>0.62551440329218111</v>
      </c>
      <c r="M26" s="49">
        <f t="shared" si="5"/>
        <v>0</v>
      </c>
      <c r="N26" s="49">
        <f t="shared" si="0"/>
        <v>0</v>
      </c>
      <c r="O26" s="57">
        <f t="shared" si="1"/>
        <v>129399.99999999999</v>
      </c>
      <c r="P26" s="49">
        <f t="shared" si="2"/>
        <v>-129399.99999999999</v>
      </c>
      <c r="Q26" s="57">
        <f t="shared" si="6"/>
        <v>31.999999999999989</v>
      </c>
      <c r="R26" s="49">
        <f t="shared" si="7"/>
        <v>-68.670753588534012</v>
      </c>
      <c r="S26" s="50">
        <f t="shared" ref="S26:S52" si="13">((K26-K25)/(I26-I25))*I26/K26</f>
        <v>-2.0075949367118033</v>
      </c>
      <c r="T26" s="50">
        <f t="shared" ref="T26:T31" si="14">I26*K26</f>
        <v>142379.54545461485</v>
      </c>
      <c r="U26" s="70">
        <f>T26-O26</f>
        <v>12979.545454614869</v>
      </c>
      <c r="V26" s="75">
        <f>K26*J26</f>
        <v>186741.31126078169</v>
      </c>
      <c r="W26" s="77">
        <f>V26-O26</f>
        <v>57341.311260781702</v>
      </c>
    </row>
    <row r="27" spans="2:23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8"/>
        <v>32.728155339805824</v>
      </c>
      <c r="F27" s="62">
        <f>(F26-(F26*$C$8))</f>
        <v>-2.7272727272700586E-3</v>
      </c>
      <c r="G27" s="78">
        <f>(J26-$I$17)/(K26-$K$17)</f>
        <v>-1.7022072577611484E-3</v>
      </c>
      <c r="H27" s="51"/>
      <c r="I27" s="61">
        <f t="shared" si="11"/>
        <v>35.272727272745598</v>
      </c>
      <c r="J27" s="74">
        <f t="shared" si="12"/>
        <v>46.986906098024065</v>
      </c>
      <c r="K27" s="6">
        <v>4120</v>
      </c>
      <c r="L27" s="6">
        <f t="shared" ref="L27:L52" si="15">(K27-K26)/K26</f>
        <v>4.3037974683544304E-2</v>
      </c>
      <c r="M27" s="49" t="e">
        <f t="shared" si="5"/>
        <v>#DIV/0!</v>
      </c>
      <c r="N27" s="49">
        <f t="shared" si="0"/>
        <v>0</v>
      </c>
      <c r="O27" s="57">
        <f t="shared" si="1"/>
        <v>134840</v>
      </c>
      <c r="P27" s="49">
        <f t="shared" si="2"/>
        <v>-134840</v>
      </c>
      <c r="Q27" s="57">
        <f t="shared" si="6"/>
        <v>32.000000000000085</v>
      </c>
      <c r="R27" s="49">
        <f t="shared" si="7"/>
        <v>0</v>
      </c>
      <c r="S27" s="50">
        <f t="shared" si="13"/>
        <v>-1.883495145633898</v>
      </c>
      <c r="T27" s="50">
        <f t="shared" si="14"/>
        <v>145323.63636371188</v>
      </c>
      <c r="U27" s="52">
        <f t="shared" ref="U27:U31" si="16">T27-O27</f>
        <v>10483.636363711877</v>
      </c>
      <c r="V27" s="75">
        <f t="shared" ref="V27:V52" si="17">K27*J27</f>
        <v>193586.05312385914</v>
      </c>
      <c r="W27" s="77">
        <f t="shared" ref="W27:W49" si="18">V27-O27</f>
        <v>58746.053123859136</v>
      </c>
    </row>
    <row r="28" spans="2:23" x14ac:dyDescent="0.35">
      <c r="B28" s="5">
        <v>30</v>
      </c>
      <c r="C28" s="6">
        <f t="shared" si="3"/>
        <v>0.61349693251533743</v>
      </c>
      <c r="D28" s="6">
        <v>2</v>
      </c>
      <c r="E28" s="48">
        <f t="shared" si="8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11"/>
        <v>40.663636363649417</v>
      </c>
      <c r="J28" s="74">
        <f t="shared" si="12"/>
        <v>45.676206509547875</v>
      </c>
      <c r="K28" s="6">
        <v>4890</v>
      </c>
      <c r="L28" s="6">
        <f t="shared" si="15"/>
        <v>0.18689320388349515</v>
      </c>
      <c r="M28" s="49" t="e">
        <f t="shared" si="5"/>
        <v>#DIV/0!</v>
      </c>
      <c r="N28" s="49">
        <f t="shared" si="0"/>
        <v>0</v>
      </c>
      <c r="O28" s="57">
        <f t="shared" si="1"/>
        <v>159480</v>
      </c>
      <c r="P28" s="49">
        <f t="shared" si="2"/>
        <v>-159480</v>
      </c>
      <c r="Q28" s="57">
        <f t="shared" si="6"/>
        <v>32</v>
      </c>
      <c r="R28" s="49">
        <f t="shared" si="7"/>
        <v>0</v>
      </c>
      <c r="S28" s="50">
        <f t="shared" si="13"/>
        <v>1.187752821777063</v>
      </c>
      <c r="T28" s="50">
        <f t="shared" si="14"/>
        <v>198845.18181824565</v>
      </c>
      <c r="U28" s="63">
        <f t="shared" si="16"/>
        <v>39365.181818245648</v>
      </c>
      <c r="V28" s="75">
        <f t="shared" si="17"/>
        <v>223356.64983168911</v>
      </c>
      <c r="W28" s="77">
        <f t="shared" si="18"/>
        <v>63876.649831689108</v>
      </c>
    </row>
    <row r="29" spans="2:23" x14ac:dyDescent="0.35">
      <c r="B29" s="5">
        <v>30</v>
      </c>
      <c r="C29" s="6">
        <f t="shared" si="3"/>
        <v>0.52910052910052907</v>
      </c>
      <c r="D29" s="6">
        <v>2</v>
      </c>
      <c r="E29" s="48">
        <f t="shared" si="8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11"/>
        <v>38.536363636378773</v>
      </c>
      <c r="J29" s="74">
        <f t="shared" si="12"/>
        <v>44.348484848493513</v>
      </c>
      <c r="K29" s="6">
        <v>5670</v>
      </c>
      <c r="L29" s="6">
        <f t="shared" si="15"/>
        <v>0.15950920245398773</v>
      </c>
      <c r="M29" s="49" t="e">
        <f t="shared" si="5"/>
        <v>#DIV/0!</v>
      </c>
      <c r="N29" s="49">
        <f t="shared" si="0"/>
        <v>0</v>
      </c>
      <c r="O29" s="57">
        <f t="shared" si="1"/>
        <v>184440.00000000003</v>
      </c>
      <c r="P29" s="49">
        <f t="shared" si="2"/>
        <v>-184440.00000000003</v>
      </c>
      <c r="Q29" s="57">
        <f t="shared" si="6"/>
        <v>32.000000000000036</v>
      </c>
      <c r="R29" s="49">
        <f t="shared" si="7"/>
        <v>0</v>
      </c>
      <c r="S29" s="50">
        <f t="shared" si="13"/>
        <v>-2.492063492066912</v>
      </c>
      <c r="T29" s="50">
        <f t="shared" si="14"/>
        <v>218501.18181826765</v>
      </c>
      <c r="U29" s="50">
        <f t="shared" si="16"/>
        <v>34061.181818267622</v>
      </c>
      <c r="V29" s="75">
        <f t="shared" si="17"/>
        <v>251455.90909095822</v>
      </c>
      <c r="W29" s="77">
        <f t="shared" si="18"/>
        <v>67015.909090958186</v>
      </c>
    </row>
    <row r="30" spans="2:23" x14ac:dyDescent="0.35">
      <c r="B30" s="5">
        <v>30</v>
      </c>
      <c r="C30" s="6">
        <f t="shared" si="3"/>
        <v>0.49019607843137253</v>
      </c>
      <c r="D30" s="6">
        <v>2</v>
      </c>
      <c r="E30" s="48">
        <f t="shared" si="8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11"/>
        <v>37.309090909107255</v>
      </c>
      <c r="J30" s="74">
        <f t="shared" si="12"/>
        <v>43.582491582496544</v>
      </c>
      <c r="K30" s="45">
        <v>6120</v>
      </c>
      <c r="L30" s="6">
        <f t="shared" si="15"/>
        <v>7.9365079365079361E-2</v>
      </c>
      <c r="M30" s="51" t="e">
        <f t="shared" si="5"/>
        <v>#DIV/0!</v>
      </c>
      <c r="N30" s="51">
        <f t="shared" si="0"/>
        <v>0</v>
      </c>
      <c r="O30" s="58">
        <f t="shared" si="1"/>
        <v>198839.99999999997</v>
      </c>
      <c r="P30" s="51">
        <f t="shared" si="2"/>
        <v>-198839.99999999997</v>
      </c>
      <c r="Q30" s="58">
        <f t="shared" si="6"/>
        <v>31.999999999999872</v>
      </c>
      <c r="R30" s="51">
        <f t="shared" si="7"/>
        <v>0</v>
      </c>
      <c r="S30" s="52">
        <f t="shared" si="13"/>
        <v>-2.2352941176502394</v>
      </c>
      <c r="T30" s="52">
        <f t="shared" si="14"/>
        <v>228331.63636373641</v>
      </c>
      <c r="U30" s="52">
        <f t="shared" si="16"/>
        <v>29491.636363736441</v>
      </c>
      <c r="V30" s="75">
        <f t="shared" si="17"/>
        <v>266724.84848487884</v>
      </c>
      <c r="W30" s="77">
        <f t="shared" si="18"/>
        <v>67884.848484878865</v>
      </c>
    </row>
    <row r="31" spans="2:23" x14ac:dyDescent="0.35">
      <c r="B31" s="5">
        <v>30</v>
      </c>
      <c r="C31" s="6">
        <f t="shared" si="3"/>
        <v>0.35971223021582732</v>
      </c>
      <c r="D31" s="6">
        <v>2</v>
      </c>
      <c r="E31" s="48">
        <f t="shared" si="8"/>
        <v>32.359712230215827</v>
      </c>
      <c r="F31" s="64">
        <f>((I31-I17)/(K31-K17))</f>
        <v>-1.636363636362033E-3</v>
      </c>
      <c r="G31" s="87">
        <f>G30-(G30*(L31))</f>
        <v>-1.0847399191620602E-3</v>
      </c>
      <c r="H31" s="51"/>
      <c r="I31" s="63">
        <f t="shared" si="11"/>
        <v>40.352727272740644</v>
      </c>
      <c r="J31" s="74">
        <f t="shared" si="12"/>
        <v>44.95326907418842</v>
      </c>
      <c r="K31" s="6">
        <v>8340</v>
      </c>
      <c r="L31" s="6">
        <f t="shared" si="15"/>
        <v>0.36274509803921567</v>
      </c>
      <c r="M31" s="49" t="e">
        <f t="shared" si="5"/>
        <v>#DIV/0!</v>
      </c>
      <c r="N31" s="49">
        <f t="shared" si="0"/>
        <v>0</v>
      </c>
      <c r="O31" s="57">
        <f t="shared" si="1"/>
        <v>269880</v>
      </c>
      <c r="P31" s="49">
        <f t="shared" si="2"/>
        <v>-269880</v>
      </c>
      <c r="Q31" s="57">
        <f t="shared" si="6"/>
        <v>32.000000000000014</v>
      </c>
      <c r="R31" s="49">
        <f t="shared" si="7"/>
        <v>0</v>
      </c>
      <c r="S31" s="50">
        <f t="shared" si="13"/>
        <v>3.5291250870317703</v>
      </c>
      <c r="T31" s="50">
        <f t="shared" si="14"/>
        <v>336541.74545465695</v>
      </c>
      <c r="U31" s="63">
        <f t="shared" si="16"/>
        <v>66661.74545465695</v>
      </c>
      <c r="V31" s="75">
        <f t="shared" si="17"/>
        <v>374910.26407873142</v>
      </c>
      <c r="W31" s="77">
        <f t="shared" si="18"/>
        <v>105030.26407873142</v>
      </c>
    </row>
    <row r="32" spans="2:23" x14ac:dyDescent="0.35">
      <c r="B32" s="53">
        <v>30</v>
      </c>
      <c r="C32" s="5">
        <f t="shared" si="3"/>
        <v>0.3051881993896236</v>
      </c>
      <c r="D32" s="5">
        <v>2</v>
      </c>
      <c r="E32" s="43">
        <f t="shared" si="8"/>
        <v>32.305188199389619</v>
      </c>
      <c r="F32" s="57">
        <f>((I32-I31)/(K32-K31))</f>
        <v>-1.6363636363620337E-3</v>
      </c>
      <c r="G32" s="78">
        <f>(J31-$I$17)/(K31-$K$17)</f>
        <v>-1.08473991916206E-3</v>
      </c>
      <c r="H32" s="51"/>
      <c r="I32" s="52">
        <f t="shared" si="11"/>
        <v>37.914545454561214</v>
      </c>
      <c r="J32" s="74">
        <f t="shared" ref="J32:J39" si="19">$H$17+(K32*G32)</f>
        <v>43.337006594636946</v>
      </c>
      <c r="K32" s="5">
        <v>9830</v>
      </c>
      <c r="L32" s="6">
        <f t="shared" si="15"/>
        <v>0.17865707434052758</v>
      </c>
      <c r="M32" s="49" t="e">
        <f t="shared" si="5"/>
        <v>#DIV/0!</v>
      </c>
      <c r="N32" s="49">
        <f t="shared" ref="N32:N41" si="20">K32*H32</f>
        <v>0</v>
      </c>
      <c r="O32" s="59">
        <f t="shared" si="1"/>
        <v>317559.99999999994</v>
      </c>
      <c r="P32" s="49">
        <f t="shared" si="2"/>
        <v>-317559.99999999994</v>
      </c>
      <c r="Q32" s="57">
        <f t="shared" si="6"/>
        <v>31.999999999999961</v>
      </c>
      <c r="R32" s="49">
        <f t="shared" si="7"/>
        <v>0</v>
      </c>
      <c r="S32" s="50">
        <f t="shared" si="13"/>
        <v>-2.357070193289148</v>
      </c>
      <c r="T32" s="50">
        <f t="shared" ref="T32:T52" si="21">I32*K32</f>
        <v>372699.98181833676</v>
      </c>
      <c r="U32" s="50">
        <f t="shared" ref="U32:U39" si="22">T32-O32</f>
        <v>55139.981818336819</v>
      </c>
      <c r="V32" s="75">
        <f t="shared" si="17"/>
        <v>426002.77482528117</v>
      </c>
      <c r="W32" s="77">
        <f t="shared" si="18"/>
        <v>108442.77482528123</v>
      </c>
    </row>
    <row r="33" spans="2:23" x14ac:dyDescent="0.35">
      <c r="B33" s="53">
        <v>30</v>
      </c>
      <c r="C33" s="5">
        <f t="shared" si="3"/>
        <v>0.24084778420038536</v>
      </c>
      <c r="D33" s="5">
        <v>2</v>
      </c>
      <c r="E33" s="43">
        <f t="shared" si="8"/>
        <v>32.240847784200383</v>
      </c>
      <c r="F33" s="62">
        <f>(F32-(F32*$C$8))</f>
        <v>-9.818181818172201E-4</v>
      </c>
      <c r="G33" s="87">
        <f>G32-(G32*(L33))</f>
        <v>-7.9496097432792264E-4</v>
      </c>
      <c r="H33" s="51"/>
      <c r="I33" s="52">
        <f t="shared" si="11"/>
        <v>33.617454545474509</v>
      </c>
      <c r="J33" s="74">
        <f t="shared" si="19"/>
        <v>44.097966103771398</v>
      </c>
      <c r="K33" s="5">
        <v>12456</v>
      </c>
      <c r="L33" s="6">
        <f t="shared" si="15"/>
        <v>0.26714140386571722</v>
      </c>
      <c r="M33" s="49" t="e">
        <f t="shared" si="5"/>
        <v>#DIV/0!</v>
      </c>
      <c r="N33" s="49">
        <f t="shared" si="20"/>
        <v>0</v>
      </c>
      <c r="O33" s="59">
        <f t="shared" si="1"/>
        <v>401592</v>
      </c>
      <c r="P33" s="49">
        <f t="shared" si="2"/>
        <v>-401592</v>
      </c>
      <c r="Q33" s="57">
        <f t="shared" si="6"/>
        <v>32.000000000000021</v>
      </c>
      <c r="R33" s="49">
        <f t="shared" si="7"/>
        <v>0</v>
      </c>
      <c r="S33" s="50">
        <f t="shared" si="13"/>
        <v>-1.6493256262068319</v>
      </c>
      <c r="T33" s="50">
        <f t="shared" si="21"/>
        <v>418739.01381843048</v>
      </c>
      <c r="U33" s="52">
        <f t="shared" si="22"/>
        <v>17147.013818430481</v>
      </c>
      <c r="V33" s="75">
        <f t="shared" si="17"/>
        <v>549284.26578857657</v>
      </c>
      <c r="W33" s="77">
        <f t="shared" si="18"/>
        <v>147692.26578857657</v>
      </c>
    </row>
    <row r="34" spans="2:23" x14ac:dyDescent="0.35">
      <c r="B34" s="53">
        <v>30</v>
      </c>
      <c r="C34" s="5">
        <f t="shared" si="3"/>
        <v>0.16853932584269662</v>
      </c>
      <c r="D34" s="5">
        <v>2</v>
      </c>
      <c r="E34" s="79">
        <f t="shared" si="8"/>
        <v>32.168539325842701</v>
      </c>
      <c r="F34" s="86">
        <f>((I34-I17)/(K34-K17))</f>
        <v>-9.818181818172201E-4</v>
      </c>
      <c r="G34" s="78">
        <f>(J33-$I$17)/(K33-$K$17)</f>
        <v>-7.9496097432792243E-4</v>
      </c>
      <c r="H34" s="81"/>
      <c r="I34" s="81">
        <f t="shared" si="11"/>
        <v>36.52363636365348</v>
      </c>
      <c r="J34" s="74">
        <f t="shared" si="19"/>
        <v>39.849694656962981</v>
      </c>
      <c r="K34" s="10">
        <v>17800</v>
      </c>
      <c r="L34" s="26">
        <f t="shared" si="15"/>
        <v>0.42903018625561978</v>
      </c>
      <c r="M34" s="26" t="e">
        <f t="shared" si="5"/>
        <v>#DIV/0!</v>
      </c>
      <c r="N34" s="26">
        <f t="shared" si="20"/>
        <v>0</v>
      </c>
      <c r="O34" s="82">
        <f t="shared" si="1"/>
        <v>572600.00000000012</v>
      </c>
      <c r="P34" s="26">
        <f t="shared" si="2"/>
        <v>-572600.00000000012</v>
      </c>
      <c r="Q34" s="83">
        <f t="shared" si="6"/>
        <v>32.000000000000021</v>
      </c>
      <c r="R34" s="26">
        <f t="shared" si="7"/>
        <v>0</v>
      </c>
      <c r="S34" s="26">
        <f t="shared" si="13"/>
        <v>3.7730944427628286</v>
      </c>
      <c r="T34" s="26">
        <f t="shared" si="21"/>
        <v>650120.72727303195</v>
      </c>
      <c r="U34" s="84">
        <f t="shared" si="22"/>
        <v>77520.727273031836</v>
      </c>
      <c r="V34" s="26">
        <f t="shared" si="17"/>
        <v>709324.56489394105</v>
      </c>
      <c r="W34" s="85">
        <f t="shared" si="18"/>
        <v>136724.56489394093</v>
      </c>
    </row>
    <row r="35" spans="2:23" x14ac:dyDescent="0.35">
      <c r="B35" s="53">
        <v>30</v>
      </c>
      <c r="C35" s="5">
        <f t="shared" si="3"/>
        <v>0.2</v>
      </c>
      <c r="D35" s="5">
        <v>2</v>
      </c>
      <c r="E35" s="83">
        <f t="shared" si="8"/>
        <v>32.200000000000003</v>
      </c>
      <c r="F35" s="80">
        <f>(F34-(F34*$C$8))</f>
        <v>-5.8909090909033211E-4</v>
      </c>
      <c r="G35" s="87">
        <f>G34-(G34*(L35))</f>
        <v>-9.200110152334383E-4</v>
      </c>
      <c r="H35" s="81"/>
      <c r="I35" s="81">
        <f t="shared" si="11"/>
        <v>39.272727272741697</v>
      </c>
      <c r="J35" s="74">
        <f t="shared" si="19"/>
        <v>40.199834771498423</v>
      </c>
      <c r="K35" s="10">
        <v>15000</v>
      </c>
      <c r="L35" s="26">
        <f t="shared" si="15"/>
        <v>-0.15730337078651685</v>
      </c>
      <c r="M35" s="26" t="e">
        <f t="shared" si="5"/>
        <v>#DIV/0!</v>
      </c>
      <c r="N35" s="26">
        <f t="shared" si="20"/>
        <v>0</v>
      </c>
      <c r="O35" s="82">
        <f t="shared" si="1"/>
        <v>483000.00000000006</v>
      </c>
      <c r="P35" s="26">
        <f t="shared" si="2"/>
        <v>-483000.00000000006</v>
      </c>
      <c r="Q35" s="83">
        <f t="shared" si="6"/>
        <v>32.000000000000021</v>
      </c>
      <c r="R35" s="26">
        <f t="shared" si="7"/>
        <v>0</v>
      </c>
      <c r="S35" s="26">
        <f t="shared" si="13"/>
        <v>-2.6666666666702574</v>
      </c>
      <c r="T35" s="26">
        <f t="shared" si="21"/>
        <v>589090.90909112548</v>
      </c>
      <c r="U35" s="26">
        <f t="shared" si="22"/>
        <v>106090.90909112542</v>
      </c>
      <c r="V35" s="26">
        <f t="shared" si="17"/>
        <v>602997.52157247637</v>
      </c>
      <c r="W35" s="85">
        <f t="shared" si="18"/>
        <v>119997.52157247631</v>
      </c>
    </row>
    <row r="36" spans="2:23" x14ac:dyDescent="0.35">
      <c r="B36" s="53">
        <v>30</v>
      </c>
      <c r="C36" s="5">
        <f t="shared" si="3"/>
        <v>0.21428571428571427</v>
      </c>
      <c r="D36" s="5">
        <v>2</v>
      </c>
      <c r="E36" s="79">
        <f t="shared" si="8"/>
        <v>32.214285714285715</v>
      </c>
      <c r="F36" s="86">
        <f>((I36-I17)/(K36-K17))</f>
        <v>-5.8909090909033221E-4</v>
      </c>
      <c r="G36" s="78">
        <f t="shared" ref="G36:G41" si="23">(J35-$I$17)/(K35-$K$17)</f>
        <v>-9.2001101523343841E-4</v>
      </c>
      <c r="H36" s="81"/>
      <c r="I36" s="81">
        <f t="shared" si="11"/>
        <v>45.752727272735349</v>
      </c>
      <c r="J36" s="74">
        <f t="shared" si="19"/>
        <v>41.119845786731858</v>
      </c>
      <c r="K36" s="10">
        <v>14000</v>
      </c>
      <c r="L36" s="26">
        <f t="shared" si="15"/>
        <v>-6.6666666666666666E-2</v>
      </c>
      <c r="M36" s="26" t="e">
        <f t="shared" si="5"/>
        <v>#DIV/0!</v>
      </c>
      <c r="N36" s="26">
        <f t="shared" si="20"/>
        <v>0</v>
      </c>
      <c r="O36" s="82">
        <f t="shared" si="1"/>
        <v>451000</v>
      </c>
      <c r="P36" s="26">
        <f t="shared" si="2"/>
        <v>-451000</v>
      </c>
      <c r="Q36" s="83">
        <f t="shared" si="6"/>
        <v>32.000000000000057</v>
      </c>
      <c r="R36" s="26">
        <f t="shared" si="7"/>
        <v>0</v>
      </c>
      <c r="S36" s="26">
        <f t="shared" si="13"/>
        <v>-0.50432900432958738</v>
      </c>
      <c r="T36" s="26">
        <f t="shared" si="21"/>
        <v>640538.18181829492</v>
      </c>
      <c r="U36" s="26">
        <f t="shared" si="22"/>
        <v>189538.18181829492</v>
      </c>
      <c r="V36" s="26">
        <f t="shared" si="17"/>
        <v>575677.84101424599</v>
      </c>
      <c r="W36" s="85">
        <f t="shared" si="18"/>
        <v>124677.84101424599</v>
      </c>
    </row>
    <row r="37" spans="2:23" x14ac:dyDescent="0.35">
      <c r="B37" s="53">
        <v>30</v>
      </c>
      <c r="C37" s="5">
        <f t="shared" si="3"/>
        <v>0.27272727272727271</v>
      </c>
      <c r="D37" s="53">
        <v>2</v>
      </c>
      <c r="E37" s="79">
        <f t="shared" si="8"/>
        <v>32.272727272727273</v>
      </c>
      <c r="F37" s="83">
        <f t="shared" ref="F37:F52" si="24">((I37-I36)/(K37-K36))</f>
        <v>-5.8909090909033308E-4</v>
      </c>
      <c r="G37" s="88">
        <f t="shared" si="23"/>
        <v>-9.2001101523343874E-4</v>
      </c>
      <c r="H37" s="81"/>
      <c r="I37" s="81">
        <f t="shared" si="11"/>
        <v>47.520000000006348</v>
      </c>
      <c r="J37" s="74">
        <f t="shared" si="19"/>
        <v>43.879878832432176</v>
      </c>
      <c r="K37" s="10">
        <v>11000</v>
      </c>
      <c r="L37" s="26">
        <f t="shared" si="15"/>
        <v>-0.21428571428571427</v>
      </c>
      <c r="M37" s="26" t="e">
        <f t="shared" si="5"/>
        <v>#DIV/0!</v>
      </c>
      <c r="N37" s="26">
        <f t="shared" si="20"/>
        <v>0</v>
      </c>
      <c r="O37" s="82">
        <f t="shared" si="1"/>
        <v>355000</v>
      </c>
      <c r="P37" s="26">
        <f t="shared" si="2"/>
        <v>-355000</v>
      </c>
      <c r="Q37" s="83">
        <f t="shared" si="6"/>
        <v>32</v>
      </c>
      <c r="R37" s="26">
        <f t="shared" si="7"/>
        <v>0</v>
      </c>
      <c r="S37" s="26">
        <f t="shared" si="13"/>
        <v>-7.3333333333414839</v>
      </c>
      <c r="T37" s="26">
        <f t="shared" si="21"/>
        <v>522720.00000006985</v>
      </c>
      <c r="U37" s="26">
        <f t="shared" si="22"/>
        <v>167720.00000006985</v>
      </c>
      <c r="V37" s="26">
        <f t="shared" si="17"/>
        <v>482678.66715675395</v>
      </c>
      <c r="W37" s="85">
        <f t="shared" si="18"/>
        <v>127678.66715675395</v>
      </c>
    </row>
    <row r="38" spans="2:23" x14ac:dyDescent="0.35">
      <c r="B38" s="53">
        <v>30</v>
      </c>
      <c r="C38" s="5">
        <f t="shared" si="3"/>
        <v>0.33333333333333331</v>
      </c>
      <c r="D38" s="53">
        <v>2</v>
      </c>
      <c r="E38" s="79">
        <f t="shared" si="8"/>
        <v>32.333333333333329</v>
      </c>
      <c r="F38" s="80">
        <f>(F37-(F37*$C$8))</f>
        <v>-3.5345454545419983E-4</v>
      </c>
      <c r="G38" s="88">
        <f t="shared" si="23"/>
        <v>-9.2001101523343852E-4</v>
      </c>
      <c r="H38" s="81"/>
      <c r="I38" s="81">
        <f t="shared" si="11"/>
        <v>48.698181818187003</v>
      </c>
      <c r="J38" s="74">
        <f t="shared" si="19"/>
        <v>45.719900862899053</v>
      </c>
      <c r="K38" s="10">
        <v>9000</v>
      </c>
      <c r="L38" s="26">
        <f t="shared" si="15"/>
        <v>-0.18181818181818182</v>
      </c>
      <c r="M38" s="26" t="e">
        <f t="shared" si="5"/>
        <v>#DIV/0!</v>
      </c>
      <c r="N38" s="26">
        <f t="shared" si="20"/>
        <v>0</v>
      </c>
      <c r="O38" s="82">
        <f t="shared" si="1"/>
        <v>290999.99999999994</v>
      </c>
      <c r="P38" s="26">
        <f t="shared" si="2"/>
        <v>-290999.99999999994</v>
      </c>
      <c r="Q38" s="83">
        <f t="shared" si="6"/>
        <v>32.000000000000028</v>
      </c>
      <c r="R38" s="26">
        <f t="shared" si="7"/>
        <v>0</v>
      </c>
      <c r="S38" s="26">
        <f t="shared" si="13"/>
        <v>-9.1851851851952357</v>
      </c>
      <c r="T38" s="26">
        <f t="shared" si="21"/>
        <v>438283.63636368304</v>
      </c>
      <c r="U38" s="81">
        <f t="shared" si="22"/>
        <v>147283.63636368309</v>
      </c>
      <c r="V38" s="26">
        <f t="shared" si="17"/>
        <v>411479.10776609147</v>
      </c>
      <c r="W38" s="85">
        <f t="shared" si="18"/>
        <v>120479.10776609153</v>
      </c>
    </row>
    <row r="39" spans="2:23" x14ac:dyDescent="0.35">
      <c r="B39" s="53">
        <v>30</v>
      </c>
      <c r="C39" s="5">
        <f t="shared" si="3"/>
        <v>8.8209350191120264E-2</v>
      </c>
      <c r="D39" s="53">
        <v>2</v>
      </c>
      <c r="E39" s="54">
        <f t="shared" si="8"/>
        <v>32.088209350191121</v>
      </c>
      <c r="F39" s="64">
        <f>((I39-I17)/(K39-K17))</f>
        <v>-3.5345454545419988E-4</v>
      </c>
      <c r="G39" s="78">
        <f t="shared" si="23"/>
        <v>-9.2001101523343863E-4</v>
      </c>
      <c r="H39" s="51"/>
      <c r="I39" s="52">
        <f t="shared" si="11"/>
        <v>41.979010909102662</v>
      </c>
      <c r="J39" s="74">
        <f t="shared" si="19"/>
        <v>22.710425371910752</v>
      </c>
      <c r="K39" s="5">
        <v>34010</v>
      </c>
      <c r="L39" s="6">
        <f t="shared" si="15"/>
        <v>2.778888888888889</v>
      </c>
      <c r="M39" s="49" t="e">
        <f t="shared" si="5"/>
        <v>#DIV/0!</v>
      </c>
      <c r="N39" s="49">
        <f t="shared" si="20"/>
        <v>0</v>
      </c>
      <c r="O39" s="59">
        <f t="shared" si="1"/>
        <v>1091320</v>
      </c>
      <c r="P39" s="49">
        <f t="shared" si="2"/>
        <v>-1091320</v>
      </c>
      <c r="Q39" s="57">
        <f t="shared" si="6"/>
        <v>32</v>
      </c>
      <c r="R39" s="49">
        <f t="shared" si="7"/>
        <v>0</v>
      </c>
      <c r="S39" s="50">
        <f t="shared" si="13"/>
        <v>-4.594344675098589</v>
      </c>
      <c r="T39" s="50">
        <f t="shared" si="21"/>
        <v>1427706.1610185816</v>
      </c>
      <c r="U39" s="50">
        <f t="shared" si="22"/>
        <v>336386.1610185816</v>
      </c>
      <c r="V39" s="75">
        <f t="shared" si="17"/>
        <v>772381.56689868472</v>
      </c>
      <c r="W39" s="77">
        <f t="shared" si="18"/>
        <v>-318938.43310131528</v>
      </c>
    </row>
    <row r="40" spans="2:23" x14ac:dyDescent="0.35">
      <c r="B40" s="53">
        <v>30</v>
      </c>
      <c r="C40" s="5">
        <f t="shared" si="3"/>
        <v>7.5910931174089064E-2</v>
      </c>
      <c r="D40" s="53">
        <v>2</v>
      </c>
      <c r="E40" s="54">
        <f t="shared" si="8"/>
        <v>32.075910931174093</v>
      </c>
      <c r="F40" s="57">
        <f t="shared" si="24"/>
        <v>-3.5345454545419972E-4</v>
      </c>
      <c r="G40" s="78">
        <f t="shared" si="23"/>
        <v>-9.2001101523343863E-4</v>
      </c>
      <c r="H40" s="51"/>
      <c r="I40" s="52">
        <f t="shared" si="11"/>
        <v>40.031476363650022</v>
      </c>
      <c r="J40" s="74">
        <f t="shared" ref="J40:J49" si="25">$H$17+(K40*G40)</f>
        <v>17.641164677974508</v>
      </c>
      <c r="K40" s="5">
        <v>39520</v>
      </c>
      <c r="L40" s="6">
        <f t="shared" si="15"/>
        <v>0.16201117318435754</v>
      </c>
      <c r="M40" s="49" t="e">
        <f t="shared" si="5"/>
        <v>#DIV/0!</v>
      </c>
      <c r="N40" s="49">
        <f t="shared" si="20"/>
        <v>0</v>
      </c>
      <c r="O40" s="59">
        <f t="shared" si="1"/>
        <v>1267640.0000000002</v>
      </c>
      <c r="P40" s="49">
        <f t="shared" si="2"/>
        <v>-1267640.0000000002</v>
      </c>
      <c r="Q40" s="57">
        <f t="shared" si="6"/>
        <v>32.000000000000043</v>
      </c>
      <c r="R40" s="49">
        <f t="shared" si="7"/>
        <v>0</v>
      </c>
      <c r="S40" s="50">
        <f t="shared" si="13"/>
        <v>-2.8658344579435022</v>
      </c>
      <c r="T40" s="50">
        <f t="shared" si="21"/>
        <v>1582043.9458914488</v>
      </c>
      <c r="U40" s="50">
        <f t="shared" ref="U40:U41" si="26">T40-O40</f>
        <v>314403.94589144853</v>
      </c>
      <c r="V40" s="75">
        <f t="shared" si="17"/>
        <v>697178.82807355258</v>
      </c>
      <c r="W40" s="77">
        <f t="shared" si="18"/>
        <v>-570461.17192644766</v>
      </c>
    </row>
    <row r="41" spans="2:23" x14ac:dyDescent="0.35">
      <c r="B41" s="53">
        <v>30</v>
      </c>
      <c r="C41" s="5">
        <f t="shared" si="3"/>
        <v>6.8524440383736868E-2</v>
      </c>
      <c r="D41" s="53">
        <v>2</v>
      </c>
      <c r="E41" s="54">
        <f t="shared" si="8"/>
        <v>32.06852444038374</v>
      </c>
      <c r="F41" s="57">
        <f t="shared" si="24"/>
        <v>-3.534545454541976E-4</v>
      </c>
      <c r="G41" s="78">
        <f t="shared" si="23"/>
        <v>-9.2001101523343852E-4</v>
      </c>
      <c r="H41" s="51"/>
      <c r="I41" s="52">
        <f t="shared" si="11"/>
        <v>38.52576000001514</v>
      </c>
      <c r="J41" s="74">
        <f t="shared" si="25"/>
        <v>13.721917753080064</v>
      </c>
      <c r="K41" s="5">
        <v>43780</v>
      </c>
      <c r="L41" s="6">
        <f t="shared" si="15"/>
        <v>0.10779352226720648</v>
      </c>
      <c r="M41" s="49" t="e">
        <f t="shared" si="5"/>
        <v>#DIV/0!</v>
      </c>
      <c r="N41" s="49">
        <f t="shared" si="20"/>
        <v>0</v>
      </c>
      <c r="O41" s="59">
        <f t="shared" si="1"/>
        <v>1403960.0000000002</v>
      </c>
      <c r="P41" s="49">
        <f t="shared" si="2"/>
        <v>-1403960.0000000002</v>
      </c>
      <c r="Q41" s="57">
        <f t="shared" si="6"/>
        <v>32</v>
      </c>
      <c r="R41" s="49">
        <f t="shared" si="7"/>
        <v>0</v>
      </c>
      <c r="S41" s="50">
        <f t="shared" si="13"/>
        <v>-2.4896705751011394</v>
      </c>
      <c r="T41" s="50">
        <f t="shared" si="21"/>
        <v>1686657.7728006628</v>
      </c>
      <c r="U41" s="50">
        <f t="shared" si="26"/>
        <v>282697.77280066255</v>
      </c>
      <c r="V41" s="75">
        <f t="shared" si="17"/>
        <v>600745.55922984518</v>
      </c>
      <c r="W41" s="77">
        <f t="shared" si="18"/>
        <v>-803214.44077015505</v>
      </c>
    </row>
    <row r="42" spans="2:23" x14ac:dyDescent="0.35">
      <c r="B42" s="53">
        <v>30</v>
      </c>
      <c r="C42" s="5">
        <f t="shared" si="3"/>
        <v>6.1349693251533742E-2</v>
      </c>
      <c r="D42" s="53">
        <v>2</v>
      </c>
      <c r="E42" s="54">
        <f t="shared" si="8"/>
        <v>32.061349693251529</v>
      </c>
      <c r="F42" s="57">
        <f t="shared" si="24"/>
        <v>-3.5345454545417934E-4</v>
      </c>
      <c r="G42" s="64">
        <f t="shared" ref="G42:G47" si="27">(J41-J40)/(K41-K40)</f>
        <v>-9.2001101523343776E-4</v>
      </c>
      <c r="I42" s="52">
        <f t="shared" si="11"/>
        <v>36.716072727289742</v>
      </c>
      <c r="J42" s="74">
        <f t="shared" si="25"/>
        <v>9.0114613550848901</v>
      </c>
      <c r="K42" s="5">
        <v>48900</v>
      </c>
      <c r="L42" s="6">
        <f t="shared" si="15"/>
        <v>0.11694837825491092</v>
      </c>
      <c r="O42" s="59">
        <f t="shared" si="1"/>
        <v>1567799.9999999998</v>
      </c>
      <c r="Q42" s="57">
        <f t="shared" si="6"/>
        <v>31.999999999999908</v>
      </c>
      <c r="S42" s="50">
        <f t="shared" si="13"/>
        <v>-2.1242899341090697</v>
      </c>
      <c r="T42" s="50">
        <f t="shared" si="21"/>
        <v>1795415.9563644684</v>
      </c>
      <c r="U42" s="50">
        <f t="shared" ref="U42:U44" si="28">T42-O42</f>
        <v>227615.95636446867</v>
      </c>
      <c r="V42" s="75">
        <f t="shared" si="17"/>
        <v>440660.4602636511</v>
      </c>
      <c r="W42" s="77">
        <f t="shared" si="18"/>
        <v>-1127139.5397363487</v>
      </c>
    </row>
    <row r="43" spans="2:23" x14ac:dyDescent="0.35">
      <c r="B43" s="53">
        <v>30</v>
      </c>
      <c r="C43" s="5">
        <f t="shared" si="3"/>
        <v>5.7339449541284407E-2</v>
      </c>
      <c r="D43" s="53">
        <v>2</v>
      </c>
      <c r="E43" s="54">
        <f t="shared" si="8"/>
        <v>32.057339449541288</v>
      </c>
      <c r="F43" s="62">
        <f>(F42-(F42*$C$8))</f>
        <v>-2.120727272725076E-4</v>
      </c>
      <c r="G43" s="64">
        <f t="shared" si="27"/>
        <v>-9.2001101523343234E-4</v>
      </c>
      <c r="I43" s="52">
        <f t="shared" si="11"/>
        <v>35.507258181837337</v>
      </c>
      <c r="J43" s="74">
        <f t="shared" si="25"/>
        <v>5.8650236829868234</v>
      </c>
      <c r="K43" s="5">
        <v>52320</v>
      </c>
      <c r="L43" s="6">
        <f t="shared" si="15"/>
        <v>6.9938650306748465E-2</v>
      </c>
      <c r="O43" s="59">
        <f t="shared" si="1"/>
        <v>1677240.0000000002</v>
      </c>
      <c r="Q43" s="57">
        <f t="shared" si="6"/>
        <v>32.000000000000135</v>
      </c>
      <c r="S43" s="50">
        <f t="shared" si="13"/>
        <v>-1.9200645599772521</v>
      </c>
      <c r="T43" s="50">
        <f t="shared" si="21"/>
        <v>1857739.7480737295</v>
      </c>
      <c r="U43" s="52">
        <f t="shared" si="28"/>
        <v>180499.74807372922</v>
      </c>
      <c r="V43" s="75">
        <f t="shared" si="17"/>
        <v>306858.03909387061</v>
      </c>
      <c r="W43" s="77">
        <f t="shared" si="18"/>
        <v>-1370381.9609061296</v>
      </c>
    </row>
    <row r="44" spans="2:23" x14ac:dyDescent="0.35">
      <c r="B44" s="53">
        <v>30</v>
      </c>
      <c r="C44" s="5">
        <f t="shared" si="3"/>
        <v>5.3219797764768491E-2</v>
      </c>
      <c r="D44" s="53">
        <v>2</v>
      </c>
      <c r="E44" s="54">
        <f t="shared" si="8"/>
        <v>32.053219797764768</v>
      </c>
      <c r="F44" s="65">
        <f>((I44-I17)/(K44-K17))</f>
        <v>-2.1207272727250765E-4</v>
      </c>
      <c r="G44" s="64">
        <f t="shared" si="27"/>
        <v>-9.2001101523335287E-4</v>
      </c>
      <c r="I44" s="52">
        <f t="shared" si="11"/>
        <v>42.045460363648743</v>
      </c>
      <c r="J44" s="74">
        <f t="shared" si="25"/>
        <v>2.1389790712958998</v>
      </c>
      <c r="K44" s="5">
        <v>56370</v>
      </c>
      <c r="L44" s="6">
        <f t="shared" si="15"/>
        <v>7.7408256880733939E-2</v>
      </c>
      <c r="O44" s="59">
        <f t="shared" si="1"/>
        <v>1806840</v>
      </c>
      <c r="Q44" s="57">
        <f t="shared" si="6"/>
        <v>31.999999999999943</v>
      </c>
      <c r="S44" s="50">
        <f t="shared" si="13"/>
        <v>0.46202742399150581</v>
      </c>
      <c r="T44" s="50">
        <f t="shared" si="21"/>
        <v>2370102.6006988795</v>
      </c>
      <c r="U44" s="50">
        <f t="shared" si="28"/>
        <v>563262.60069887945</v>
      </c>
      <c r="V44" s="75">
        <f t="shared" si="17"/>
        <v>120574.25024894987</v>
      </c>
      <c r="W44" s="77">
        <f t="shared" si="18"/>
        <v>-1686265.74975105</v>
      </c>
    </row>
    <row r="45" spans="2:23" x14ac:dyDescent="0.35">
      <c r="B45" s="53">
        <v>30</v>
      </c>
      <c r="C45" s="5">
        <f t="shared" si="3"/>
        <v>5.1903114186851208E-2</v>
      </c>
      <c r="D45" s="53">
        <v>2</v>
      </c>
      <c r="E45" s="54">
        <f t="shared" si="8"/>
        <v>32.05190311418685</v>
      </c>
      <c r="F45" s="57">
        <f t="shared" si="24"/>
        <v>-2.120727272725077E-4</v>
      </c>
      <c r="G45" s="64">
        <f t="shared" si="27"/>
        <v>-9.2001101523232678E-4</v>
      </c>
      <c r="I45" s="52">
        <f t="shared" si="11"/>
        <v>41.742196363649057</v>
      </c>
      <c r="J45" s="74">
        <f t="shared" si="25"/>
        <v>0.82336331957151287</v>
      </c>
      <c r="K45" s="5">
        <v>57800</v>
      </c>
      <c r="L45" s="6">
        <f t="shared" si="15"/>
        <v>2.5368103601206317E-2</v>
      </c>
      <c r="O45" s="59">
        <f t="shared" si="1"/>
        <v>1852600</v>
      </c>
      <c r="Q45" s="57">
        <f t="shared" si="6"/>
        <v>32</v>
      </c>
      <c r="S45" s="50">
        <f t="shared" si="13"/>
        <v>-3.4053569140119944</v>
      </c>
      <c r="T45" s="50">
        <f t="shared" si="21"/>
        <v>2412698.9498189157</v>
      </c>
      <c r="U45" s="50">
        <f t="shared" ref="U45:U48" si="29">T45-O45</f>
        <v>560098.94981891569</v>
      </c>
      <c r="V45" s="75">
        <f t="shared" si="17"/>
        <v>47590.399871233443</v>
      </c>
      <c r="W45" s="77">
        <f t="shared" si="18"/>
        <v>-1805009.6001287666</v>
      </c>
    </row>
    <row r="46" spans="2:23" x14ac:dyDescent="0.35">
      <c r="B46" s="53">
        <v>30</v>
      </c>
      <c r="C46" s="5">
        <f t="shared" si="3"/>
        <v>4.9180327868852458E-2</v>
      </c>
      <c r="D46" s="53">
        <v>2</v>
      </c>
      <c r="E46" s="54">
        <f t="shared" ref="E46:E52" si="30">B46+C46+D46</f>
        <v>32.049180327868854</v>
      </c>
      <c r="F46" s="57">
        <f t="shared" si="24"/>
        <v>-2.1207272727250982E-4</v>
      </c>
      <c r="G46" s="64">
        <f t="shared" si="27"/>
        <v>-9.2001101519187899E-4</v>
      </c>
      <c r="I46" s="52">
        <f t="shared" si="11"/>
        <v>41.063563636377026</v>
      </c>
      <c r="J46" s="74">
        <f t="shared" si="25"/>
        <v>-2.1206719267046168</v>
      </c>
      <c r="K46" s="5">
        <v>61000</v>
      </c>
      <c r="L46" s="6">
        <f t="shared" si="15"/>
        <v>5.536332179930796E-2</v>
      </c>
      <c r="O46" s="59">
        <f t="shared" si="1"/>
        <v>1955000</v>
      </c>
      <c r="Q46" s="57">
        <f t="shared" si="6"/>
        <v>32</v>
      </c>
      <c r="S46" s="50">
        <f t="shared" si="13"/>
        <v>-3.1742562234408411</v>
      </c>
      <c r="T46" s="50">
        <f t="shared" si="21"/>
        <v>2504877.3818189986</v>
      </c>
      <c r="U46" s="50">
        <f t="shared" si="29"/>
        <v>549877.38181899861</v>
      </c>
      <c r="V46" s="75">
        <f t="shared" si="17"/>
        <v>-129360.98752898163</v>
      </c>
      <c r="W46" s="77">
        <f t="shared" si="18"/>
        <v>-2084360.9875289816</v>
      </c>
    </row>
    <row r="47" spans="2:23" x14ac:dyDescent="0.35">
      <c r="B47" s="53">
        <v>30</v>
      </c>
      <c r="C47" s="5">
        <f t="shared" si="3"/>
        <v>4.746835443037975E-2</v>
      </c>
      <c r="D47" s="53">
        <v>2</v>
      </c>
      <c r="E47" s="54">
        <f t="shared" si="30"/>
        <v>32.047468354430379</v>
      </c>
      <c r="F47" s="57">
        <f t="shared" si="24"/>
        <v>-2.1207272727256633E-4</v>
      </c>
      <c r="G47" s="64">
        <f t="shared" si="27"/>
        <v>-9.2001101446129055E-4</v>
      </c>
      <c r="I47" s="52">
        <f t="shared" si="11"/>
        <v>40.59700363637738</v>
      </c>
      <c r="J47" s="74">
        <f t="shared" si="25"/>
        <v>-4.1446961139535645</v>
      </c>
      <c r="K47" s="5">
        <v>63200</v>
      </c>
      <c r="L47" s="6">
        <f t="shared" si="15"/>
        <v>3.6065573770491806E-2</v>
      </c>
      <c r="O47" s="59">
        <f t="shared" si="1"/>
        <v>2025400</v>
      </c>
      <c r="Q47" s="57">
        <f t="shared" si="6"/>
        <v>32</v>
      </c>
      <c r="S47" s="50">
        <f t="shared" si="13"/>
        <v>-3.0289498359151859</v>
      </c>
      <c r="T47" s="50">
        <f t="shared" si="21"/>
        <v>2565730.6298190504</v>
      </c>
      <c r="U47" s="50">
        <f t="shared" si="29"/>
        <v>540330.62981905043</v>
      </c>
      <c r="V47" s="75">
        <f t="shared" si="17"/>
        <v>-261944.79440186528</v>
      </c>
      <c r="W47" s="77">
        <f t="shared" si="18"/>
        <v>-2287344.7944018655</v>
      </c>
    </row>
    <row r="48" spans="2:23" x14ac:dyDescent="0.35">
      <c r="B48" s="53">
        <v>30</v>
      </c>
      <c r="C48" s="5">
        <f t="shared" si="3"/>
        <v>4.2716787697565144E-2</v>
      </c>
      <c r="D48" s="53">
        <v>2</v>
      </c>
      <c r="E48" s="54">
        <f t="shared" si="30"/>
        <v>32.042716787697564</v>
      </c>
      <c r="F48" s="57">
        <f t="shared" si="24"/>
        <v>-2.1207272727307439E-4</v>
      </c>
      <c r="G48" s="78">
        <f>(J47-$I$17)/(K47-$K$17)</f>
        <v>-9.2001101446129055E-4</v>
      </c>
      <c r="I48" s="52">
        <f t="shared" si="11"/>
        <v>39.106132363647667</v>
      </c>
      <c r="J48" s="74">
        <f t="shared" si="25"/>
        <v>-10.612373545616435</v>
      </c>
      <c r="K48" s="5">
        <v>70230</v>
      </c>
      <c r="L48" s="6">
        <f t="shared" si="15"/>
        <v>0.11123417721518987</v>
      </c>
      <c r="O48" s="59">
        <f t="shared" si="1"/>
        <v>2250360</v>
      </c>
      <c r="Q48" s="57">
        <f t="shared" si="6"/>
        <v>32</v>
      </c>
      <c r="S48" s="50">
        <f t="shared" si="13"/>
        <v>-2.6256532767959722</v>
      </c>
      <c r="T48" s="50">
        <f t="shared" si="21"/>
        <v>2746423.6758989757</v>
      </c>
      <c r="U48" s="50">
        <f t="shared" si="29"/>
        <v>496063.67589897569</v>
      </c>
      <c r="V48" s="75">
        <f t="shared" si="17"/>
        <v>-745306.99410864222</v>
      </c>
      <c r="W48" s="77">
        <f t="shared" si="18"/>
        <v>-2995666.9941086425</v>
      </c>
    </row>
    <row r="49" spans="2:23" x14ac:dyDescent="0.35">
      <c r="B49" s="53">
        <v>30</v>
      </c>
      <c r="C49" s="5">
        <f t="shared" si="3"/>
        <v>3.7290242386575516E-2</v>
      </c>
      <c r="D49" s="5">
        <v>2</v>
      </c>
      <c r="E49" s="43">
        <f t="shared" si="30"/>
        <v>32.037290242386575</v>
      </c>
      <c r="F49" s="57">
        <f t="shared" si="24"/>
        <v>-2.1207272727656558E-4</v>
      </c>
      <c r="G49" s="64">
        <f>(J48-J47)/(K48-K47)</f>
        <v>-9.2001101446129033E-4</v>
      </c>
      <c r="I49" s="52">
        <f t="shared" si="11"/>
        <v>36.938749090881167</v>
      </c>
      <c r="J49" s="74">
        <f t="shared" si="25"/>
        <v>-20.01488611341081</v>
      </c>
      <c r="K49" s="5">
        <v>80450</v>
      </c>
      <c r="L49" s="6">
        <f t="shared" si="15"/>
        <v>0.14552185675637191</v>
      </c>
      <c r="O49" s="59">
        <f t="shared" si="1"/>
        <v>2577400</v>
      </c>
      <c r="Q49" s="57">
        <f t="shared" si="6"/>
        <v>32</v>
      </c>
      <c r="S49" s="50">
        <f t="shared" si="13"/>
        <v>-2.1650668691901238</v>
      </c>
      <c r="T49" s="50">
        <f t="shared" si="21"/>
        <v>2971722.36436139</v>
      </c>
      <c r="U49" s="50">
        <f t="shared" ref="U49" si="31">T49-O49</f>
        <v>394322.36436139001</v>
      </c>
      <c r="V49" s="75">
        <f t="shared" si="17"/>
        <v>-1610197.5878238997</v>
      </c>
      <c r="W49" s="77">
        <f t="shared" si="18"/>
        <v>-4187597.5878238995</v>
      </c>
    </row>
    <row r="50" spans="2:23" x14ac:dyDescent="0.35">
      <c r="B50" s="53">
        <v>30</v>
      </c>
      <c r="C50" s="5">
        <f t="shared" si="3"/>
        <v>3.503035964502569E-2</v>
      </c>
      <c r="D50" s="5">
        <v>2</v>
      </c>
      <c r="E50" s="54">
        <f t="shared" si="30"/>
        <v>32.035030359645027</v>
      </c>
      <c r="F50" s="62">
        <f>(F49-(F49*$C$8))</f>
        <v>-1.2724363636593936E-4</v>
      </c>
      <c r="G50" s="64">
        <f>(J49-J48)/(K49-K48)</f>
        <v>-9.2001101446128914E-4</v>
      </c>
      <c r="I50" s="52">
        <f t="shared" si="11"/>
        <v>35.838091636034925</v>
      </c>
      <c r="J50" s="73"/>
      <c r="K50" s="5">
        <v>85640</v>
      </c>
      <c r="L50" s="6">
        <f t="shared" si="15"/>
        <v>6.4512119328775638E-2</v>
      </c>
      <c r="O50" s="59">
        <f t="shared" si="1"/>
        <v>2743480</v>
      </c>
      <c r="Q50" s="57">
        <f t="shared" si="6"/>
        <v>32</v>
      </c>
      <c r="S50" s="50">
        <f t="shared" si="13"/>
        <v>-1.9732558335111876</v>
      </c>
      <c r="T50" s="50">
        <f t="shared" si="21"/>
        <v>3069174.1677100309</v>
      </c>
      <c r="U50" s="52">
        <f t="shared" ref="U50" si="32">T50-O50</f>
        <v>325694.16771003092</v>
      </c>
      <c r="V50" s="75">
        <f t="shared" si="17"/>
        <v>0</v>
      </c>
      <c r="W50" s="75"/>
    </row>
    <row r="51" spans="2:23" x14ac:dyDescent="0.35">
      <c r="B51" s="5">
        <v>30</v>
      </c>
      <c r="C51" s="5">
        <f t="shared" si="3"/>
        <v>3.3240997229916899E-2</v>
      </c>
      <c r="D51" s="5">
        <v>2</v>
      </c>
      <c r="E51" s="54">
        <f t="shared" si="30"/>
        <v>32.033240997229917</v>
      </c>
      <c r="F51" s="65">
        <f>((I51-I17)/(K51-K17))</f>
        <v>-1.2724363636593938E-4</v>
      </c>
      <c r="G51" s="68"/>
      <c r="I51" s="52">
        <f t="shared" si="11"/>
        <v>42.51626181797397</v>
      </c>
      <c r="J51" s="73"/>
      <c r="K51" s="5">
        <v>90250</v>
      </c>
      <c r="L51" s="6">
        <f t="shared" si="15"/>
        <v>5.3829985987856141E-2</v>
      </c>
      <c r="O51" s="59">
        <f t="shared" si="1"/>
        <v>2891000</v>
      </c>
      <c r="Q51" s="57">
        <f t="shared" si="6"/>
        <v>32</v>
      </c>
      <c r="S51" s="50">
        <f t="shared" si="13"/>
        <v>0.32520057550569115</v>
      </c>
      <c r="T51" s="50">
        <f t="shared" si="21"/>
        <v>3837092.6290721507</v>
      </c>
      <c r="U51" s="50">
        <f t="shared" ref="U51:U52" si="33">T51-O51</f>
        <v>946092.62907215068</v>
      </c>
      <c r="V51" s="75">
        <f t="shared" si="17"/>
        <v>0</v>
      </c>
      <c r="W51" s="75"/>
    </row>
    <row r="52" spans="2:23" x14ac:dyDescent="0.35">
      <c r="B52" s="5">
        <v>30</v>
      </c>
      <c r="C52" s="5">
        <f t="shared" si="3"/>
        <v>3.1722533573014695E-2</v>
      </c>
      <c r="D52" s="5">
        <v>2</v>
      </c>
      <c r="E52" s="54">
        <f t="shared" si="30"/>
        <v>32.031722533573017</v>
      </c>
      <c r="F52" s="57">
        <f t="shared" si="24"/>
        <v>-1.272436363659393E-4</v>
      </c>
      <c r="G52" s="69"/>
      <c r="I52" s="52">
        <f t="shared" si="11"/>
        <v>41.966569308873112</v>
      </c>
      <c r="J52" s="73"/>
      <c r="K52" s="5">
        <v>94570</v>
      </c>
      <c r="L52" s="6">
        <f t="shared" si="15"/>
        <v>4.7867036011080333E-2</v>
      </c>
      <c r="O52" s="59">
        <f t="shared" si="1"/>
        <v>3029240</v>
      </c>
      <c r="Q52" s="57">
        <f t="shared" si="6"/>
        <v>32</v>
      </c>
      <c r="S52" s="50">
        <f t="shared" si="13"/>
        <v>-3.4874983191466842</v>
      </c>
      <c r="T52" s="50">
        <f t="shared" si="21"/>
        <v>3968778.4595401301</v>
      </c>
      <c r="U52" s="50">
        <f t="shared" si="33"/>
        <v>939538.4595401301</v>
      </c>
      <c r="V52" s="75">
        <f t="shared" si="17"/>
        <v>0</v>
      </c>
      <c r="W52" s="75"/>
    </row>
    <row r="53" spans="2:23" x14ac:dyDescent="0.35">
      <c r="G53" s="67"/>
      <c r="Q53" s="59"/>
    </row>
    <row r="54" spans="2:23" x14ac:dyDescent="0.35">
      <c r="Q54" s="59"/>
    </row>
    <row r="55" spans="2:23" x14ac:dyDescent="0.35">
      <c r="Q55" s="59"/>
    </row>
    <row r="56" spans="2:23" x14ac:dyDescent="0.35">
      <c r="Q56" s="59"/>
    </row>
    <row r="57" spans="2:23" x14ac:dyDescent="0.35">
      <c r="Q57" s="59"/>
    </row>
    <row r="58" spans="2:23" x14ac:dyDescent="0.35">
      <c r="Q58" s="59"/>
    </row>
    <row r="59" spans="2:23" x14ac:dyDescent="0.35">
      <c r="Q59" s="59"/>
    </row>
    <row r="60" spans="2:23" x14ac:dyDescent="0.35">
      <c r="Q60" s="59"/>
    </row>
    <row r="61" spans="2:23" x14ac:dyDescent="0.35">
      <c r="Q61" s="59"/>
    </row>
  </sheetData>
  <mergeCells count="9">
    <mergeCell ref="B12:H12"/>
    <mergeCell ref="B13:H13"/>
    <mergeCell ref="E3:AW3"/>
    <mergeCell ref="E4:AD4"/>
    <mergeCell ref="E5:AD5"/>
    <mergeCell ref="E6:AD6"/>
    <mergeCell ref="B11:H11"/>
    <mergeCell ref="E7:AD7"/>
    <mergeCell ref="E8:AD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O61"/>
  <sheetViews>
    <sheetView tabSelected="1" topLeftCell="A19" workbookViewId="0">
      <selection activeCell="H50" sqref="H50"/>
    </sheetView>
  </sheetViews>
  <sheetFormatPr defaultColWidth="8.7265625" defaultRowHeight="14.5" x14ac:dyDescent="0.35"/>
  <cols>
    <col min="1" max="2" width="3.7265625" style="98" customWidth="1"/>
    <col min="3" max="3" width="12.453125" style="98" bestFit="1" customWidth="1"/>
    <col min="4" max="4" width="10" style="98" bestFit="1" customWidth="1"/>
    <col min="5" max="5" width="10" style="98" customWidth="1"/>
    <col min="6" max="6" width="8.7265625" style="108" bestFit="1" customWidth="1"/>
    <col min="7" max="7" width="13.7265625" style="108" customWidth="1"/>
    <col min="8" max="8" width="11.81640625" style="98" customWidth="1"/>
    <col min="9" max="9" width="8.6328125" style="98" bestFit="1" customWidth="1"/>
    <col min="10" max="10" width="8.6328125" style="98" customWidth="1"/>
    <col min="11" max="11" width="12.453125" style="98" customWidth="1"/>
    <col min="12" max="12" width="12.90625" style="98" customWidth="1"/>
    <col min="13" max="13" width="14.81640625" style="102" customWidth="1"/>
    <col min="14" max="14" width="23.6328125" style="98" bestFit="1" customWidth="1"/>
    <col min="15" max="15" width="10" style="98" customWidth="1"/>
    <col min="16" max="16" width="14.08984375" style="98" customWidth="1"/>
    <col min="17" max="17" width="11.36328125" style="98" bestFit="1" customWidth="1"/>
    <col min="18" max="20" width="10.54296875" style="98" customWidth="1"/>
    <col min="21" max="21" width="8.7265625" style="98"/>
    <col min="22" max="22" width="11.453125" style="98" bestFit="1" customWidth="1"/>
    <col min="23" max="26" width="11.453125" style="98" customWidth="1"/>
    <col min="27" max="27" width="10.54296875" style="98" customWidth="1"/>
    <col min="28" max="28" width="8.7265625" style="98"/>
    <col min="29" max="29" width="11.453125" style="98" bestFit="1" customWidth="1"/>
    <col min="30" max="30" width="11.81640625" style="98" bestFit="1" customWidth="1"/>
    <col min="31" max="31" width="7.7265625" style="98" customWidth="1"/>
    <col min="32" max="33" width="11.453125" style="98" customWidth="1"/>
    <col min="34" max="34" width="11.1796875" style="98" customWidth="1"/>
    <col min="35" max="35" width="8.7265625" style="98"/>
    <col min="36" max="36" width="11.81640625" style="98" bestFit="1" customWidth="1"/>
    <col min="37" max="37" width="11.81640625" style="98" customWidth="1"/>
    <col min="38" max="38" width="7.81640625" style="98" customWidth="1"/>
    <col min="39" max="41" width="11.81640625" style="98" customWidth="1"/>
    <col min="42" max="42" width="13.453125" style="98" customWidth="1"/>
    <col min="43" max="16384" width="8.7265625" style="98"/>
  </cols>
  <sheetData>
    <row r="3" spans="2:41" x14ac:dyDescent="0.35">
      <c r="F3" s="99" t="s">
        <v>609</v>
      </c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</row>
    <row r="4" spans="2:41" x14ac:dyDescent="0.35">
      <c r="F4" s="99" t="s">
        <v>613</v>
      </c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</row>
    <row r="5" spans="2:41" ht="188.5" x14ac:dyDescent="0.35">
      <c r="B5" s="98" t="s">
        <v>639</v>
      </c>
      <c r="C5" s="98">
        <v>3000</v>
      </c>
      <c r="F5" s="100" t="s">
        <v>614</v>
      </c>
      <c r="G5" s="100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</row>
    <row r="6" spans="2:41" ht="116" x14ac:dyDescent="0.35">
      <c r="B6" s="98" t="s">
        <v>622</v>
      </c>
      <c r="C6" s="98">
        <v>2</v>
      </c>
      <c r="F6" s="100" t="s">
        <v>612</v>
      </c>
      <c r="G6" s="100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</row>
    <row r="7" spans="2:41" x14ac:dyDescent="0.35">
      <c r="F7" s="100" t="s">
        <v>618</v>
      </c>
      <c r="G7" s="100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</row>
    <row r="8" spans="2:41" ht="27" customHeight="1" x14ac:dyDescent="0.35">
      <c r="B8" s="98" t="s">
        <v>640</v>
      </c>
      <c r="C8" s="101">
        <v>0.4</v>
      </c>
      <c r="F8" s="100"/>
      <c r="G8" s="100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</row>
    <row r="11" spans="2:41" x14ac:dyDescent="0.35">
      <c r="B11" s="99" t="s">
        <v>615</v>
      </c>
      <c r="C11" s="99"/>
      <c r="D11" s="99"/>
      <c r="E11" s="99"/>
      <c r="F11" s="99"/>
      <c r="G11" s="99"/>
      <c r="H11" s="99"/>
    </row>
    <row r="12" spans="2:41" x14ac:dyDescent="0.35">
      <c r="B12" s="99" t="s">
        <v>616</v>
      </c>
      <c r="C12" s="99"/>
      <c r="D12" s="99"/>
      <c r="E12" s="99"/>
      <c r="F12" s="99"/>
      <c r="G12" s="99"/>
      <c r="H12" s="99"/>
    </row>
    <row r="13" spans="2:41" x14ac:dyDescent="0.35">
      <c r="B13" s="99" t="s">
        <v>617</v>
      </c>
      <c r="C13" s="99"/>
      <c r="D13" s="99"/>
      <c r="E13" s="99"/>
      <c r="F13" s="99"/>
      <c r="G13" s="99"/>
      <c r="H13" s="99"/>
    </row>
    <row r="16" spans="2:41" ht="72.5" x14ac:dyDescent="0.35">
      <c r="B16" s="98" t="s">
        <v>646</v>
      </c>
      <c r="C16" s="103" t="s">
        <v>623</v>
      </c>
      <c r="D16" s="103" t="s">
        <v>624</v>
      </c>
      <c r="E16" s="103" t="s">
        <v>648</v>
      </c>
      <c r="F16" s="104" t="s">
        <v>604</v>
      </c>
      <c r="G16" s="104" t="s">
        <v>637</v>
      </c>
      <c r="H16" s="105" t="s">
        <v>631</v>
      </c>
      <c r="I16" s="103" t="s">
        <v>626</v>
      </c>
      <c r="J16" s="103" t="s">
        <v>641</v>
      </c>
      <c r="K16" s="105" t="s">
        <v>636</v>
      </c>
      <c r="L16" s="105" t="s">
        <v>633</v>
      </c>
      <c r="M16" s="106" t="s">
        <v>625</v>
      </c>
      <c r="N16" s="105" t="s">
        <v>606</v>
      </c>
      <c r="O16" s="103" t="s">
        <v>629</v>
      </c>
      <c r="P16" s="105" t="s">
        <v>630</v>
      </c>
      <c r="Q16" s="98" t="s">
        <v>647</v>
      </c>
    </row>
    <row r="17" spans="2:17" x14ac:dyDescent="0.35">
      <c r="C17" s="103"/>
      <c r="D17" s="103"/>
      <c r="E17" s="103"/>
      <c r="F17" s="104"/>
      <c r="G17" s="104"/>
      <c r="H17" s="105">
        <v>54</v>
      </c>
      <c r="I17" s="103">
        <v>0</v>
      </c>
      <c r="J17" s="103"/>
      <c r="K17" s="105"/>
      <c r="L17" s="105">
        <f>I17*H17</f>
        <v>0</v>
      </c>
      <c r="M17" s="106">
        <f>F17*I17</f>
        <v>0</v>
      </c>
      <c r="N17" s="105">
        <f>I17*(H17-F17)</f>
        <v>0</v>
      </c>
      <c r="O17" s="106"/>
      <c r="P17" s="105"/>
    </row>
    <row r="18" spans="2:17" x14ac:dyDescent="0.35">
      <c r="B18" s="98">
        <v>30</v>
      </c>
      <c r="C18" s="103">
        <f>$C$5/I18</f>
        <v>6.8181818181818183</v>
      </c>
      <c r="D18" s="103">
        <v>2</v>
      </c>
      <c r="E18" s="103">
        <v>0</v>
      </c>
      <c r="F18" s="104">
        <f>B18+C18+D18+(B18*E18%)</f>
        <v>38.81818181818182</v>
      </c>
      <c r="G18" s="106"/>
      <c r="H18" s="105">
        <v>52</v>
      </c>
      <c r="I18" s="103">
        <v>440</v>
      </c>
      <c r="J18" s="103"/>
      <c r="K18" s="105">
        <f>((I18-I17)/(H18-H17))*H18/I18</f>
        <v>-26</v>
      </c>
      <c r="L18" s="105">
        <f>I18*H18</f>
        <v>22880</v>
      </c>
      <c r="M18" s="106">
        <f>F18*I18</f>
        <v>17080</v>
      </c>
      <c r="N18" s="107">
        <f>L18-M18</f>
        <v>5800</v>
      </c>
      <c r="O18" s="106">
        <f>(M18-M17)/(I18-I17)</f>
        <v>38.81818181818182</v>
      </c>
      <c r="P18" s="105">
        <f>(L18-L17)/(I18-I17)</f>
        <v>52</v>
      </c>
    </row>
    <row r="19" spans="2:17" x14ac:dyDescent="0.35">
      <c r="B19" s="98">
        <v>30</v>
      </c>
      <c r="C19" s="103">
        <f>$C$5/I19</f>
        <v>3.9473684210526314</v>
      </c>
      <c r="D19" s="103">
        <v>2</v>
      </c>
      <c r="E19" s="103">
        <v>0</v>
      </c>
      <c r="F19" s="104">
        <f t="shared" ref="F19:F24" si="0">B19+C19+D19+(B19*E19%)</f>
        <v>35.94736842105263</v>
      </c>
      <c r="G19" s="106">
        <f>((H18-H17)/(I18-I17))</f>
        <v>-4.5454545454545452E-3</v>
      </c>
      <c r="H19" s="105">
        <f>G19*I19 +$H$17</f>
        <v>50.545454545454547</v>
      </c>
      <c r="I19" s="103">
        <v>760</v>
      </c>
      <c r="J19" s="103">
        <f>(I19-I18)/I18</f>
        <v>0.72727272727272729</v>
      </c>
      <c r="K19" s="105">
        <f>((I19-I18)/(H19-H18))*H19/I19</f>
        <v>-14.631578947368435</v>
      </c>
      <c r="L19" s="105">
        <f>I19*H19</f>
        <v>38414.545454545456</v>
      </c>
      <c r="M19" s="106">
        <f>F19*I19</f>
        <v>27320</v>
      </c>
      <c r="N19" s="107">
        <f t="shared" ref="N19:N52" si="1">L19-M19</f>
        <v>11094.545454545456</v>
      </c>
      <c r="O19" s="106">
        <f t="shared" ref="O19:O52" si="2">(M19-M18)/(I19-I18)</f>
        <v>32</v>
      </c>
      <c r="P19" s="105">
        <f t="shared" ref="P19:P52" si="3">(L19-L18)/(I19-I18)</f>
        <v>48.545454545454547</v>
      </c>
    </row>
    <row r="20" spans="2:17" x14ac:dyDescent="0.35">
      <c r="B20" s="98">
        <v>30</v>
      </c>
      <c r="C20" s="103">
        <f>$C$5/I20</f>
        <v>3.2608695652173911</v>
      </c>
      <c r="D20" s="103">
        <v>2</v>
      </c>
      <c r="E20" s="103">
        <v>0</v>
      </c>
      <c r="F20" s="104">
        <f t="shared" si="0"/>
        <v>35.260869565217391</v>
      </c>
      <c r="G20" s="106">
        <f>((H19-H18)/(I19-I18))</f>
        <v>-4.5454545454545418E-3</v>
      </c>
      <c r="H20" s="105">
        <f>G20*I20 +$H$17</f>
        <v>49.81818181818182</v>
      </c>
      <c r="I20" s="103">
        <v>920</v>
      </c>
      <c r="J20" s="103">
        <f>(I20-I19)/I19</f>
        <v>0.21052631578947367</v>
      </c>
      <c r="K20" s="105">
        <f>((I20-I19)/(H20-H19))*H20/I20</f>
        <v>-11.913043478260882</v>
      </c>
      <c r="L20" s="105">
        <f>I20*H20</f>
        <v>45832.727272727272</v>
      </c>
      <c r="M20" s="106">
        <f>F20*I20</f>
        <v>32440</v>
      </c>
      <c r="N20" s="107">
        <f t="shared" si="1"/>
        <v>13392.727272727272</v>
      </c>
      <c r="O20" s="106">
        <f t="shared" si="2"/>
        <v>32</v>
      </c>
      <c r="P20" s="105">
        <f t="shared" si="3"/>
        <v>46.363636363636353</v>
      </c>
    </row>
    <row r="21" spans="2:17" x14ac:dyDescent="0.35">
      <c r="B21" s="98">
        <v>30</v>
      </c>
      <c r="C21" s="103">
        <f>$C$5/I21</f>
        <v>2.4793388429752068</v>
      </c>
      <c r="D21" s="103">
        <v>2</v>
      </c>
      <c r="E21" s="103">
        <v>0</v>
      </c>
      <c r="F21" s="104">
        <f t="shared" si="0"/>
        <v>34.47933884297521</v>
      </c>
      <c r="G21" s="106">
        <f>((H20-H19)/(I20-I19))</f>
        <v>-4.5454545454545418E-3</v>
      </c>
      <c r="H21" s="105">
        <f>G21*I21 +$H$17</f>
        <v>48.500000000000007</v>
      </c>
      <c r="I21" s="103">
        <v>1210</v>
      </c>
      <c r="J21" s="103">
        <f>(I21-I20)/I20</f>
        <v>0.31521739130434784</v>
      </c>
      <c r="K21" s="105">
        <f>((I21-I20)/(H21-H20))*H21/I21</f>
        <v>-8.8181818181818539</v>
      </c>
      <c r="L21" s="105">
        <f>I21*H21</f>
        <v>58685.000000000007</v>
      </c>
      <c r="M21" s="106">
        <f>F21*I21</f>
        <v>41720.000000000007</v>
      </c>
      <c r="N21" s="107">
        <f t="shared" si="1"/>
        <v>16965</v>
      </c>
      <c r="O21" s="106">
        <f t="shared" si="2"/>
        <v>32.000000000000028</v>
      </c>
      <c r="P21" s="105">
        <f t="shared" si="3"/>
        <v>44.318181818181849</v>
      </c>
    </row>
    <row r="22" spans="2:17" x14ac:dyDescent="0.35">
      <c r="B22" s="98">
        <v>30</v>
      </c>
      <c r="C22" s="103">
        <f>$C$5/I22</f>
        <v>2.2388059701492535</v>
      </c>
      <c r="D22" s="103">
        <v>2</v>
      </c>
      <c r="E22" s="103">
        <v>0</v>
      </c>
      <c r="F22" s="104">
        <f t="shared" si="0"/>
        <v>34.238805970149251</v>
      </c>
      <c r="G22" s="106">
        <f>((H21-H20)/(I21-I20))</f>
        <v>-4.5454545454545279E-3</v>
      </c>
      <c r="H22" s="105">
        <f>G22*I22 +$H$17</f>
        <v>47.909090909090935</v>
      </c>
      <c r="I22" s="103">
        <v>1340</v>
      </c>
      <c r="J22" s="103">
        <f>(I22-I21)/I21</f>
        <v>0.10743801652892562</v>
      </c>
      <c r="K22" s="105">
        <f>((I22-I21)/(H22-H21))*H22/I22</f>
        <v>-7.8656716417912982</v>
      </c>
      <c r="L22" s="105">
        <f>I22*H22</f>
        <v>64198.181818181853</v>
      </c>
      <c r="M22" s="106">
        <f>F22*I22</f>
        <v>45879.999999999993</v>
      </c>
      <c r="N22" s="107">
        <f t="shared" si="1"/>
        <v>18318.18181818186</v>
      </c>
      <c r="O22" s="106">
        <f t="shared" si="2"/>
        <v>31.999999999999886</v>
      </c>
      <c r="P22" s="105">
        <f t="shared" si="3"/>
        <v>42.40909090909112</v>
      </c>
    </row>
    <row r="23" spans="2:17" x14ac:dyDescent="0.35">
      <c r="B23" s="98">
        <v>30</v>
      </c>
      <c r="C23" s="103">
        <f>$C$5/I23</f>
        <v>1.9736842105263157</v>
      </c>
      <c r="D23" s="103">
        <v>2</v>
      </c>
      <c r="E23" s="103">
        <v>0</v>
      </c>
      <c r="F23" s="104">
        <f t="shared" si="0"/>
        <v>33.973684210526315</v>
      </c>
      <c r="G23" s="106">
        <f>((H22-H21)/(I22-I21))</f>
        <v>-4.5454545454544013E-3</v>
      </c>
      <c r="H23" s="105">
        <f>G23*I23 +$H$17</f>
        <v>47.090909090909307</v>
      </c>
      <c r="I23" s="103">
        <v>1520</v>
      </c>
      <c r="J23" s="103">
        <f>(I23-I22)/I22</f>
        <v>0.13432835820895522</v>
      </c>
      <c r="K23" s="105">
        <f>((I23-I22)/(H23-H22))*H23/I23</f>
        <v>-6.8157894736858236</v>
      </c>
      <c r="L23" s="105">
        <f>I23*H23</f>
        <v>71578.181818182144</v>
      </c>
      <c r="M23" s="106">
        <f>F23*I23</f>
        <v>51640</v>
      </c>
      <c r="N23" s="107">
        <f t="shared" si="1"/>
        <v>19938.181818182144</v>
      </c>
      <c r="O23" s="106">
        <f t="shared" si="2"/>
        <v>32.000000000000043</v>
      </c>
      <c r="P23" s="105">
        <f t="shared" si="3"/>
        <v>41.00000000000162</v>
      </c>
    </row>
    <row r="24" spans="2:17" x14ac:dyDescent="0.35">
      <c r="B24" s="98">
        <v>30</v>
      </c>
      <c r="C24" s="103">
        <f>$C$5/I24</f>
        <v>1.5544041450777202</v>
      </c>
      <c r="D24" s="103">
        <v>2</v>
      </c>
      <c r="E24" s="103">
        <v>0</v>
      </c>
      <c r="F24" s="104">
        <f t="shared" si="0"/>
        <v>33.554404145077719</v>
      </c>
      <c r="G24" s="106">
        <f>((H23-H22)/(I23-I22))</f>
        <v>-4.5454545454534905E-3</v>
      </c>
      <c r="H24" s="105">
        <f>G24*I24 +$H$17</f>
        <v>45.227272727274766</v>
      </c>
      <c r="I24" s="103">
        <v>1930</v>
      </c>
      <c r="J24" s="103">
        <f>(I24-I23)/I23</f>
        <v>0.26973684210526316</v>
      </c>
      <c r="K24" s="105">
        <f>((I24-I23)/(H24-H23))*H24/I24</f>
        <v>-5.1554404145130475</v>
      </c>
      <c r="L24" s="105">
        <f>I24*H24</f>
        <v>87288.636363640297</v>
      </c>
      <c r="M24" s="106">
        <f>F24*I24</f>
        <v>64760</v>
      </c>
      <c r="N24" s="107">
        <f t="shared" si="1"/>
        <v>22528.636363640297</v>
      </c>
      <c r="O24" s="106">
        <f t="shared" si="2"/>
        <v>32</v>
      </c>
      <c r="P24" s="105">
        <f t="shared" si="3"/>
        <v>38.318181818190617</v>
      </c>
    </row>
    <row r="25" spans="2:17" x14ac:dyDescent="0.35">
      <c r="B25" s="98">
        <v>30</v>
      </c>
      <c r="C25" s="103">
        <f>$C$5/I25</f>
        <v>1.2345679012345678</v>
      </c>
      <c r="D25" s="103">
        <v>2</v>
      </c>
      <c r="E25" s="103">
        <v>0</v>
      </c>
      <c r="F25" s="104">
        <f>B25+C25+D25+(B25*E25%)</f>
        <v>33.23456790123457</v>
      </c>
      <c r="G25" s="106">
        <f>((H24-H23)/(I24-I23))</f>
        <v>-4.5454545454500991E-3</v>
      </c>
      <c r="H25" s="113">
        <f>G25*I25 +$H$17</f>
        <v>42.954545454556261</v>
      </c>
      <c r="I25" s="103">
        <v>2430</v>
      </c>
      <c r="J25" s="103">
        <f>(I25-I24)/I24</f>
        <v>0.25906735751295334</v>
      </c>
      <c r="K25" s="105">
        <f>((I25-I24)/(H25-H24))*H25/I25</f>
        <v>-3.8888888889048698</v>
      </c>
      <c r="L25" s="105">
        <f>I25*H25</f>
        <v>104379.54545457171</v>
      </c>
      <c r="M25" s="106">
        <f>F25*I25</f>
        <v>80760</v>
      </c>
      <c r="N25" s="112">
        <f t="shared" si="1"/>
        <v>23619.545454571708</v>
      </c>
      <c r="O25" s="114">
        <f t="shared" si="2"/>
        <v>32</v>
      </c>
      <c r="P25" s="111">
        <f t="shared" si="3"/>
        <v>34.181818181862823</v>
      </c>
    </row>
    <row r="26" spans="2:17" x14ac:dyDescent="0.35">
      <c r="B26" s="98">
        <v>30</v>
      </c>
      <c r="C26" s="103">
        <f>$C$5/I26</f>
        <v>0.759493670886076</v>
      </c>
      <c r="D26" s="103">
        <v>2</v>
      </c>
      <c r="E26" s="103">
        <v>2</v>
      </c>
      <c r="F26" s="104">
        <f>B26+C26+D26+(B26*E26%)</f>
        <v>33.359493670886074</v>
      </c>
      <c r="G26" s="106">
        <f>((H25-H24)/(I25-I24))</f>
        <v>-4.5454545454370106E-3</v>
      </c>
      <c r="H26" s="105">
        <f>(O26*(I26-I25)+H25*I25)/I26</f>
        <v>39.339125431537148</v>
      </c>
      <c r="I26" s="103">
        <v>3950</v>
      </c>
      <c r="J26" s="103">
        <f>(I26-I25)/I25</f>
        <v>0.62551440329218111</v>
      </c>
      <c r="K26" s="105">
        <f>((I26-I25)/(H26-H25))*H26/I26</f>
        <v>-4.1870913311766866</v>
      </c>
      <c r="L26" s="105">
        <f>I26*H26</f>
        <v>155389.54545457172</v>
      </c>
      <c r="M26" s="106">
        <f>F26*I26</f>
        <v>131770</v>
      </c>
      <c r="N26" s="107">
        <f t="shared" si="1"/>
        <v>23619.545454571722</v>
      </c>
      <c r="O26" s="106">
        <f t="shared" si="2"/>
        <v>33.559210526315788</v>
      </c>
      <c r="P26" s="105">
        <f t="shared" si="3"/>
        <v>33.559210526315802</v>
      </c>
      <c r="Q26" s="98">
        <f>$P$25-P26</f>
        <v>0.62260765554702147</v>
      </c>
    </row>
    <row r="27" spans="2:17" x14ac:dyDescent="0.35">
      <c r="B27" s="98">
        <v>30</v>
      </c>
      <c r="C27" s="103">
        <f>$C$5/I27</f>
        <v>0.72815533980582525</v>
      </c>
      <c r="D27" s="103">
        <v>2</v>
      </c>
      <c r="E27" s="103">
        <v>2</v>
      </c>
      <c r="F27" s="104">
        <f t="shared" ref="F27:F52" si="4">B27+C27+D27+(B27*E27%)</f>
        <v>33.328155339805825</v>
      </c>
      <c r="G27" s="106">
        <f>((H26-H25)/(I26-I25))</f>
        <v>-2.3785658046178372E-3</v>
      </c>
      <c r="H27" s="105">
        <f t="shared" ref="H27:H52" si="5">(O27*(I27-I26)+H26*I26)/I27</f>
        <v>39.061054721983425</v>
      </c>
      <c r="I27" s="103">
        <v>4120</v>
      </c>
      <c r="J27" s="103">
        <f>(I27-I26)/I26</f>
        <v>4.3037974683544304E-2</v>
      </c>
      <c r="K27" s="105">
        <f>((I27-I26)/(H27-H26))*H27/I27</f>
        <v>-5.796160810301604</v>
      </c>
      <c r="L27" s="105">
        <f>I27*H27</f>
        <v>160931.54545457172</v>
      </c>
      <c r="M27" s="106">
        <f>F27*I27</f>
        <v>137312</v>
      </c>
      <c r="N27" s="107">
        <f t="shared" si="1"/>
        <v>23619.545454571722</v>
      </c>
      <c r="O27" s="106">
        <f t="shared" si="2"/>
        <v>32.6</v>
      </c>
      <c r="P27" s="105">
        <f t="shared" si="3"/>
        <v>32.6</v>
      </c>
      <c r="Q27" s="98">
        <f t="shared" ref="Q27:Q52" si="6">$P$25-P27</f>
        <v>1.5818181818628219</v>
      </c>
    </row>
    <row r="28" spans="2:17" x14ac:dyDescent="0.35">
      <c r="B28" s="98">
        <v>30</v>
      </c>
      <c r="C28" s="103">
        <f>$C$5/I28</f>
        <v>0.61349693251533743</v>
      </c>
      <c r="D28" s="103">
        <v>2</v>
      </c>
      <c r="E28" s="103">
        <v>2</v>
      </c>
      <c r="F28" s="104">
        <f t="shared" si="4"/>
        <v>33.213496932515341</v>
      </c>
      <c r="G28" s="106">
        <f>((H27-H26)/(I27-I26))</f>
        <v>-1.6357100561983755E-3</v>
      </c>
      <c r="H28" s="105">
        <f t="shared" si="5"/>
        <v>38.04366982711079</v>
      </c>
      <c r="I28" s="103">
        <v>4890</v>
      </c>
      <c r="J28" s="103">
        <f>(I28-I27)/I27</f>
        <v>0.18689320388349515</v>
      </c>
      <c r="K28" s="105">
        <f>((I28-I27)/(H28-H27))*H28/I28</f>
        <v>-5.8881516198383936</v>
      </c>
      <c r="L28" s="105">
        <f>I28*H28</f>
        <v>186033.54545457175</v>
      </c>
      <c r="M28" s="106">
        <f>F28*I28</f>
        <v>162414.00000000003</v>
      </c>
      <c r="N28" s="107">
        <f t="shared" si="1"/>
        <v>23619.545454571722</v>
      </c>
      <c r="O28" s="106">
        <f t="shared" si="2"/>
        <v>32.600000000000037</v>
      </c>
      <c r="P28" s="105">
        <f t="shared" si="3"/>
        <v>32.600000000000037</v>
      </c>
      <c r="Q28" s="98">
        <f t="shared" si="6"/>
        <v>1.5818181818627863</v>
      </c>
    </row>
    <row r="29" spans="2:17" x14ac:dyDescent="0.35">
      <c r="B29" s="98">
        <v>30</v>
      </c>
      <c r="C29" s="103">
        <f>$C$5/I29</f>
        <v>0.52910052910052907</v>
      </c>
      <c r="D29" s="103">
        <v>2</v>
      </c>
      <c r="E29" s="103">
        <v>3</v>
      </c>
      <c r="F29" s="104">
        <f t="shared" si="4"/>
        <v>33.429100529100531</v>
      </c>
      <c r="G29" s="106">
        <f>((H28-H27)/(I28-I27))</f>
        <v>-1.3212790842501746E-3</v>
      </c>
      <c r="H29" s="105">
        <f t="shared" si="5"/>
        <v>37.59480519480983</v>
      </c>
      <c r="I29" s="103">
        <v>5670</v>
      </c>
      <c r="J29" s="103">
        <f>(I29-I28)/I28</f>
        <v>0.15950920245398773</v>
      </c>
      <c r="K29" s="105">
        <f>((I29-I28)/(H29-H28))*H29/I29</f>
        <v>-11.521897184658821</v>
      </c>
      <c r="L29" s="105">
        <f>I29*H29</f>
        <v>213162.54545457172</v>
      </c>
      <c r="M29" s="106">
        <f>F29*I29</f>
        <v>189543</v>
      </c>
      <c r="N29" s="107">
        <f t="shared" si="1"/>
        <v>23619.545454571722</v>
      </c>
      <c r="O29" s="106">
        <f t="shared" si="2"/>
        <v>34.780769230769195</v>
      </c>
      <c r="P29" s="105">
        <f t="shared" si="3"/>
        <v>34.780769230769195</v>
      </c>
      <c r="Q29" s="98">
        <f t="shared" si="6"/>
        <v>-0.59895104890637185</v>
      </c>
    </row>
    <row r="30" spans="2:17" x14ac:dyDescent="0.35">
      <c r="B30" s="98">
        <v>30</v>
      </c>
      <c r="C30" s="103">
        <f>$C$5/I30</f>
        <v>0.49019607843137253</v>
      </c>
      <c r="D30" s="103">
        <v>2</v>
      </c>
      <c r="E30" s="103">
        <v>3</v>
      </c>
      <c r="F30" s="104">
        <f t="shared" si="4"/>
        <v>33.390196078431366</v>
      </c>
      <c r="G30" s="106">
        <f>((H29-H28)/(I29-I28))</f>
        <v>-5.7546747730892358E-4</v>
      </c>
      <c r="H30" s="105">
        <f t="shared" si="5"/>
        <v>37.249598930485568</v>
      </c>
      <c r="I30" s="103">
        <v>6120</v>
      </c>
      <c r="J30" s="103">
        <f>(I30-I29)/I29</f>
        <v>7.9365079365079361E-2</v>
      </c>
      <c r="K30" s="105">
        <f>((I30-I29)/(H30-H29))*H30/I30</f>
        <v>-7.9342160930691055</v>
      </c>
      <c r="L30" s="105">
        <f>I30*H30</f>
        <v>227967.54545457166</v>
      </c>
      <c r="M30" s="106">
        <f>F30*I30</f>
        <v>204347.99999999997</v>
      </c>
      <c r="N30" s="107">
        <f t="shared" si="1"/>
        <v>23619.545454571693</v>
      </c>
      <c r="O30" s="106">
        <f t="shared" si="2"/>
        <v>32.899999999999935</v>
      </c>
      <c r="P30" s="105">
        <f t="shared" si="3"/>
        <v>32.899999999999871</v>
      </c>
      <c r="Q30" s="98">
        <f t="shared" si="6"/>
        <v>1.2818181818629526</v>
      </c>
    </row>
    <row r="31" spans="2:17" x14ac:dyDescent="0.35">
      <c r="B31" s="98">
        <v>30</v>
      </c>
      <c r="C31" s="103">
        <f>$C$5/I31</f>
        <v>0.35971223021582732</v>
      </c>
      <c r="D31" s="103">
        <v>2</v>
      </c>
      <c r="E31" s="103">
        <v>3</v>
      </c>
      <c r="F31" s="104">
        <f t="shared" si="4"/>
        <v>33.259712230215825</v>
      </c>
      <c r="G31" s="106">
        <f>((H30-H29)/(I30-I29))</f>
        <v>-7.671250318316917E-4</v>
      </c>
      <c r="H31" s="105">
        <f t="shared" si="5"/>
        <v>36.091792020931862</v>
      </c>
      <c r="I31" s="103">
        <v>8340</v>
      </c>
      <c r="J31" s="103">
        <f>(I31-I30)/I30</f>
        <v>0.36274509803921567</v>
      </c>
      <c r="K31" s="105">
        <f>((I31-I30)/(H31-H30))*H31/I31</f>
        <v>-8.2977287326358038</v>
      </c>
      <c r="L31" s="105">
        <f>I31*H31</f>
        <v>301005.54545457172</v>
      </c>
      <c r="M31" s="106">
        <f>F31*I31</f>
        <v>277386</v>
      </c>
      <c r="N31" s="107">
        <f t="shared" si="1"/>
        <v>23619.545454571722</v>
      </c>
      <c r="O31" s="106">
        <f t="shared" si="2"/>
        <v>32.900000000000013</v>
      </c>
      <c r="P31" s="105">
        <f t="shared" si="3"/>
        <v>32.900000000000027</v>
      </c>
      <c r="Q31" s="98">
        <f t="shared" si="6"/>
        <v>1.2818181818627963</v>
      </c>
    </row>
    <row r="32" spans="2:17" x14ac:dyDescent="0.35">
      <c r="B32" s="98">
        <v>30</v>
      </c>
      <c r="C32" s="98">
        <f>$C$5/I32</f>
        <v>0.3051881993896236</v>
      </c>
      <c r="D32" s="98">
        <v>2</v>
      </c>
      <c r="E32" s="98">
        <v>5</v>
      </c>
      <c r="F32" s="104">
        <f t="shared" si="4"/>
        <v>33.805188199389619</v>
      </c>
      <c r="G32" s="106">
        <f>((H31-H30)/(I31-I30))</f>
        <v>-5.2153464394311079E-4</v>
      </c>
      <c r="H32" s="105">
        <f t="shared" si="5"/>
        <v>36.207990381950324</v>
      </c>
      <c r="I32" s="98">
        <v>9830</v>
      </c>
      <c r="J32" s="103">
        <f>(I32-I31)/I31</f>
        <v>0.17865707434052758</v>
      </c>
      <c r="K32" s="105">
        <f>((I32-I31)/(H32-H31))*H32/I32</f>
        <v>47.232090665428288</v>
      </c>
      <c r="L32" s="105">
        <f>I32*H32</f>
        <v>355924.54545457166</v>
      </c>
      <c r="M32" s="102">
        <f>F32*I32</f>
        <v>332304.99999999994</v>
      </c>
      <c r="N32" s="107">
        <f t="shared" si="1"/>
        <v>23619.545454571722</v>
      </c>
      <c r="O32" s="106">
        <f t="shared" si="2"/>
        <v>36.858389261744925</v>
      </c>
      <c r="P32" s="105">
        <f t="shared" si="3"/>
        <v>36.858389261744925</v>
      </c>
      <c r="Q32" s="98">
        <f t="shared" si="6"/>
        <v>-2.6765710798821019</v>
      </c>
    </row>
    <row r="33" spans="2:17" x14ac:dyDescent="0.35">
      <c r="B33" s="98">
        <v>30</v>
      </c>
      <c r="C33" s="98">
        <f>$C$5/I33</f>
        <v>0.24084778420038536</v>
      </c>
      <c r="D33" s="98">
        <v>2</v>
      </c>
      <c r="E33" s="98">
        <v>5</v>
      </c>
      <c r="F33" s="104">
        <f t="shared" si="4"/>
        <v>33.740847784200383</v>
      </c>
      <c r="G33" s="106">
        <f>((H32-H31)/(I32-I31))</f>
        <v>7.7985477193598688E-5</v>
      </c>
      <c r="H33" s="105">
        <f t="shared" si="5"/>
        <v>35.637086179718345</v>
      </c>
      <c r="I33" s="98">
        <v>12456</v>
      </c>
      <c r="J33" s="103">
        <f>(I33-I32)/I32</f>
        <v>0.26714140386571722</v>
      </c>
      <c r="K33" s="105">
        <f>((I33-I32)/(H33-H32))*H33/I33</f>
        <v>-13.159975167287048</v>
      </c>
      <c r="L33" s="105">
        <f>I33*H33</f>
        <v>443895.54545457172</v>
      </c>
      <c r="M33" s="102">
        <f>F33*I33</f>
        <v>420276</v>
      </c>
      <c r="N33" s="107">
        <f t="shared" si="1"/>
        <v>23619.545454571722</v>
      </c>
      <c r="O33" s="106">
        <f t="shared" si="2"/>
        <v>33.500000000000021</v>
      </c>
      <c r="P33" s="105">
        <f t="shared" si="3"/>
        <v>33.500000000000021</v>
      </c>
      <c r="Q33" s="98">
        <f t="shared" si="6"/>
        <v>0.68181818186280196</v>
      </c>
    </row>
    <row r="34" spans="2:17" x14ac:dyDescent="0.35">
      <c r="B34" s="98">
        <v>30</v>
      </c>
      <c r="C34" s="98">
        <f>$C$5/I34</f>
        <v>0.17761989342806395</v>
      </c>
      <c r="D34" s="98">
        <v>2</v>
      </c>
      <c r="E34" s="98">
        <v>5</v>
      </c>
      <c r="F34" s="104">
        <f t="shared" si="4"/>
        <v>33.677619893428066</v>
      </c>
      <c r="G34" s="106">
        <f>((H33-H32)/(I33-I32))</f>
        <v>-2.1740449437622971E-4</v>
      </c>
      <c r="H34" s="105">
        <f t="shared" si="5"/>
        <v>35.076053608914847</v>
      </c>
      <c r="I34" s="109">
        <v>16890</v>
      </c>
      <c r="J34" s="84">
        <f>(I34-I33)/I33</f>
        <v>0.35597302504816958</v>
      </c>
      <c r="K34" s="84">
        <f>((I34-I33)/(H34-H33))*H34/I34</f>
        <v>-16.413027205827465</v>
      </c>
      <c r="L34" s="84">
        <f>I34*H34</f>
        <v>592434.54545457172</v>
      </c>
      <c r="M34" s="110">
        <f>F34*I34</f>
        <v>568815</v>
      </c>
      <c r="N34" s="107">
        <f t="shared" si="1"/>
        <v>23619.545454571722</v>
      </c>
      <c r="O34" s="106">
        <f t="shared" si="2"/>
        <v>33.5</v>
      </c>
      <c r="P34" s="105">
        <f t="shared" si="3"/>
        <v>33.5</v>
      </c>
      <c r="Q34" s="98">
        <f t="shared" si="6"/>
        <v>0.68181818186282328</v>
      </c>
    </row>
    <row r="35" spans="2:17" x14ac:dyDescent="0.35">
      <c r="B35" s="98">
        <v>30</v>
      </c>
      <c r="C35" s="98">
        <f>$C$5/I35</f>
        <v>0.2</v>
      </c>
      <c r="D35" s="98">
        <v>2</v>
      </c>
      <c r="E35" s="103">
        <v>7</v>
      </c>
      <c r="F35" s="104">
        <f t="shared" si="4"/>
        <v>34.300000000000004</v>
      </c>
      <c r="G35" s="106">
        <f>((H34-H33)/(I34-I33))</f>
        <v>-1.265296731627194E-4</v>
      </c>
      <c r="H35" s="105">
        <f t="shared" si="5"/>
        <v>35.874636363638118</v>
      </c>
      <c r="I35" s="109">
        <v>15000</v>
      </c>
      <c r="J35" s="84">
        <f>(I35-I34)/I34</f>
        <v>-0.11190053285968028</v>
      </c>
      <c r="K35" s="84">
        <f>((I35-I34)/(H35-H34))*H35/I35</f>
        <v>-5.6602827384931089</v>
      </c>
      <c r="L35" s="84">
        <f>I35*H35</f>
        <v>538119.54545457172</v>
      </c>
      <c r="M35" s="110">
        <f>F35*I35</f>
        <v>514500.00000000006</v>
      </c>
      <c r="N35" s="107">
        <f t="shared" si="1"/>
        <v>23619.545454571664</v>
      </c>
      <c r="O35" s="106">
        <f t="shared" si="2"/>
        <v>28.738095238095209</v>
      </c>
      <c r="P35" s="105">
        <f t="shared" si="3"/>
        <v>28.738095238095237</v>
      </c>
      <c r="Q35" s="98">
        <f t="shared" si="6"/>
        <v>5.443722943767586</v>
      </c>
    </row>
    <row r="36" spans="2:17" x14ac:dyDescent="0.35">
      <c r="B36" s="98">
        <v>30</v>
      </c>
      <c r="C36" s="98">
        <f>$C$5/I36</f>
        <v>0.21428571428571427</v>
      </c>
      <c r="D36" s="98">
        <v>2</v>
      </c>
      <c r="E36" s="103">
        <v>7</v>
      </c>
      <c r="F36" s="104">
        <f t="shared" si="4"/>
        <v>34.314285714285717</v>
      </c>
      <c r="G36" s="106">
        <f>((H35-H34)/(I35-I34))</f>
        <v>-4.2253055805464032E-4</v>
      </c>
      <c r="H36" s="105">
        <f t="shared" si="5"/>
        <v>36.001396103897982</v>
      </c>
      <c r="I36" s="109">
        <v>14000</v>
      </c>
      <c r="J36" s="84">
        <f>(I36-I35)/I35</f>
        <v>-6.6666666666666666E-2</v>
      </c>
      <c r="K36" s="84">
        <f>((I36-I35)/(H36-H35))*H36/I36</f>
        <v>-20.286632710542055</v>
      </c>
      <c r="L36" s="84">
        <f>I36*H36</f>
        <v>504019.54545457172</v>
      </c>
      <c r="M36" s="110">
        <f>F36*I36</f>
        <v>480400.00000000006</v>
      </c>
      <c r="N36" s="107">
        <f t="shared" si="1"/>
        <v>23619.545454571664</v>
      </c>
      <c r="O36" s="106">
        <f t="shared" si="2"/>
        <v>34.1</v>
      </c>
      <c r="P36" s="105">
        <f t="shared" si="3"/>
        <v>34.1</v>
      </c>
      <c r="Q36" s="98">
        <f t="shared" si="6"/>
        <v>8.1818181862821859E-2</v>
      </c>
    </row>
    <row r="37" spans="2:17" x14ac:dyDescent="0.35">
      <c r="B37" s="98">
        <v>30</v>
      </c>
      <c r="C37" s="98">
        <f>$C$5/I37</f>
        <v>0.27272727272727271</v>
      </c>
      <c r="D37" s="98">
        <v>2</v>
      </c>
      <c r="E37" s="103">
        <v>7</v>
      </c>
      <c r="F37" s="104">
        <f t="shared" si="4"/>
        <v>34.372727272727275</v>
      </c>
      <c r="G37" s="106">
        <f>((H36-H35)/(I36-I35))</f>
        <v>-1.2675974025986393E-4</v>
      </c>
      <c r="H37" s="105">
        <f t="shared" si="5"/>
        <v>36.519958677688336</v>
      </c>
      <c r="I37" s="109">
        <v>11000</v>
      </c>
      <c r="J37" s="84">
        <f>(I37-I36)/I36</f>
        <v>-0.21428571428571427</v>
      </c>
      <c r="K37" s="84">
        <f>((I37-I36)/(H37-H36))*H37/I37</f>
        <v>-19.206917802566434</v>
      </c>
      <c r="L37" s="84">
        <f>I37*H37</f>
        <v>401719.54545457172</v>
      </c>
      <c r="M37" s="110">
        <f>F37*I37</f>
        <v>378100</v>
      </c>
      <c r="N37" s="107">
        <f t="shared" si="1"/>
        <v>23619.545454571722</v>
      </c>
      <c r="O37" s="106">
        <f t="shared" si="2"/>
        <v>34.100000000000023</v>
      </c>
      <c r="P37" s="105">
        <f t="shared" si="3"/>
        <v>34.1</v>
      </c>
      <c r="Q37" s="98">
        <f t="shared" si="6"/>
        <v>8.1818181862821859E-2</v>
      </c>
    </row>
    <row r="38" spans="2:17" x14ac:dyDescent="0.35">
      <c r="B38" s="98">
        <v>30</v>
      </c>
      <c r="C38" s="98">
        <f>$C$5/I38</f>
        <v>0.33333333333333331</v>
      </c>
      <c r="D38" s="98">
        <v>2</v>
      </c>
      <c r="E38" s="103">
        <v>9</v>
      </c>
      <c r="F38" s="104">
        <f t="shared" si="4"/>
        <v>35.033333333333331</v>
      </c>
      <c r="G38" s="106">
        <f>((H37-H36)/(I37-I36))</f>
        <v>-1.7285419126345165E-4</v>
      </c>
      <c r="H38" s="105">
        <f t="shared" si="5"/>
        <v>37.657727272730192</v>
      </c>
      <c r="I38" s="109">
        <v>9000</v>
      </c>
      <c r="J38" s="84">
        <f>(I38-I37)/I37</f>
        <v>-0.18181818181818182</v>
      </c>
      <c r="K38" s="84">
        <f>((I38-I37)/(H38-H37))*H38/I38</f>
        <v>-7.3550842191040076</v>
      </c>
      <c r="L38" s="84">
        <f>I38*H38</f>
        <v>338919.54545457172</v>
      </c>
      <c r="M38" s="110">
        <f>F38*I38</f>
        <v>315300</v>
      </c>
      <c r="N38" s="107">
        <f t="shared" si="1"/>
        <v>23619.545454571722</v>
      </c>
      <c r="O38" s="106">
        <f t="shared" si="2"/>
        <v>31.4</v>
      </c>
      <c r="P38" s="105">
        <f t="shared" si="3"/>
        <v>31.4</v>
      </c>
      <c r="Q38" s="98">
        <f t="shared" si="6"/>
        <v>2.7818181818628247</v>
      </c>
    </row>
    <row r="39" spans="2:17" x14ac:dyDescent="0.35">
      <c r="B39" s="98">
        <v>30</v>
      </c>
      <c r="C39" s="98">
        <f>$C$5/I39</f>
        <v>0.20949720670391062</v>
      </c>
      <c r="D39" s="98">
        <v>2</v>
      </c>
      <c r="E39" s="103">
        <v>9</v>
      </c>
      <c r="F39" s="104">
        <f t="shared" si="4"/>
        <v>34.909497206703918</v>
      </c>
      <c r="G39" s="106">
        <f>((H38-H37)/(I38-I37))</f>
        <v>-5.6888429752092757E-4</v>
      </c>
      <c r="H39" s="105">
        <f t="shared" si="5"/>
        <v>36.558906805486863</v>
      </c>
      <c r="I39" s="98">
        <v>14320</v>
      </c>
      <c r="J39" s="103">
        <f>(I39-I38)/I38</f>
        <v>0.59111111111111114</v>
      </c>
      <c r="K39" s="105">
        <f>((I39-I38)/(H39-H38))*H39/I39</f>
        <v>-12.360472563699481</v>
      </c>
      <c r="L39" s="105">
        <f>I39*H39</f>
        <v>523523.5454545719</v>
      </c>
      <c r="M39" s="102">
        <f>F39*I39</f>
        <v>499904.00000000012</v>
      </c>
      <c r="N39" s="107">
        <f t="shared" si="1"/>
        <v>23619.54545457178</v>
      </c>
      <c r="O39" s="106">
        <f t="shared" si="2"/>
        <v>34.700000000000024</v>
      </c>
      <c r="P39" s="105">
        <f t="shared" si="3"/>
        <v>34.700000000000031</v>
      </c>
      <c r="Q39" s="98">
        <f t="shared" si="6"/>
        <v>-0.51818181813720798</v>
      </c>
    </row>
    <row r="40" spans="2:17" x14ac:dyDescent="0.35">
      <c r="B40" s="98">
        <v>30</v>
      </c>
      <c r="C40" s="98">
        <f>$C$5/I40</f>
        <v>0.16769144773616546</v>
      </c>
      <c r="D40" s="98">
        <v>2</v>
      </c>
      <c r="E40" s="103">
        <v>9</v>
      </c>
      <c r="F40" s="104">
        <f t="shared" si="4"/>
        <v>34.867691447736163</v>
      </c>
      <c r="G40" s="106">
        <f>((H39-H38)/(I39-I38))</f>
        <v>-2.0654520060964818E-4</v>
      </c>
      <c r="H40" s="105">
        <f t="shared" si="5"/>
        <v>36.187956705118602</v>
      </c>
      <c r="I40" s="98">
        <v>17890</v>
      </c>
      <c r="J40" s="103">
        <f>(I40-I39)/I39</f>
        <v>0.24930167597765363</v>
      </c>
      <c r="K40" s="105">
        <f>((I40-I39)/(H40-H39))*H40/I40</f>
        <v>-19.467332411879635</v>
      </c>
      <c r="L40" s="105">
        <f>I40*H40</f>
        <v>647402.54545457184</v>
      </c>
      <c r="M40" s="102">
        <f>F40*I40</f>
        <v>623783</v>
      </c>
      <c r="N40" s="107">
        <f t="shared" si="1"/>
        <v>23619.545454571838</v>
      </c>
      <c r="O40" s="106">
        <f t="shared" si="2"/>
        <v>34.699999999999967</v>
      </c>
      <c r="P40" s="105">
        <f t="shared" si="3"/>
        <v>34.699999999999982</v>
      </c>
      <c r="Q40" s="98">
        <f t="shared" si="6"/>
        <v>-0.51818181813715825</v>
      </c>
    </row>
    <row r="41" spans="2:17" x14ac:dyDescent="0.35">
      <c r="B41" s="98">
        <v>30</v>
      </c>
      <c r="C41" s="98">
        <f>$C$5/I41</f>
        <v>0.12214983713355049</v>
      </c>
      <c r="D41" s="98">
        <v>2</v>
      </c>
      <c r="E41" s="98">
        <v>11</v>
      </c>
      <c r="F41" s="104">
        <f t="shared" si="4"/>
        <v>35.422149837133546</v>
      </c>
      <c r="G41" s="106">
        <f>((H40-H39)/(I40-I39))</f>
        <v>-1.0390759113956913E-4</v>
      </c>
      <c r="H41" s="105">
        <f t="shared" si="5"/>
        <v>36.383857713948359</v>
      </c>
      <c r="I41" s="98">
        <v>24560</v>
      </c>
      <c r="J41" s="103">
        <f>(I41-I40)/I40</f>
        <v>0.37283398546674118</v>
      </c>
      <c r="K41" s="105">
        <f>((I41-I40)/(H41-H40))*H41/I41</f>
        <v>50.439357235211325</v>
      </c>
      <c r="L41" s="105">
        <f>I41*H41</f>
        <v>893587.54545457172</v>
      </c>
      <c r="M41" s="102">
        <f>F41*I41</f>
        <v>869967.99999999988</v>
      </c>
      <c r="N41" s="107">
        <f t="shared" si="1"/>
        <v>23619.545454571838</v>
      </c>
      <c r="O41" s="106">
        <f t="shared" si="2"/>
        <v>36.909295352323824</v>
      </c>
      <c r="P41" s="105">
        <f t="shared" si="3"/>
        <v>36.909295352323824</v>
      </c>
      <c r="Q41" s="98">
        <f t="shared" si="6"/>
        <v>-2.7274771704610004</v>
      </c>
    </row>
    <row r="42" spans="2:17" x14ac:dyDescent="0.35">
      <c r="B42" s="98">
        <v>30</v>
      </c>
      <c r="C42" s="98">
        <f>$C$5/I42</f>
        <v>0.10070493454179255</v>
      </c>
      <c r="D42" s="98">
        <v>2</v>
      </c>
      <c r="E42" s="98">
        <v>11</v>
      </c>
      <c r="F42" s="104">
        <f t="shared" si="4"/>
        <v>35.400704934541793</v>
      </c>
      <c r="G42" s="106">
        <f>((H41-H40)/(I41-I40))</f>
        <v>2.9370466091417911E-5</v>
      </c>
      <c r="H42" s="105">
        <f t="shared" si="5"/>
        <v>36.193573194178313</v>
      </c>
      <c r="I42" s="98">
        <v>29790</v>
      </c>
      <c r="J42" s="103">
        <f>(I42-I41)/I41</f>
        <v>0.21294788273615636</v>
      </c>
      <c r="K42" s="105">
        <f t="shared" ref="K42:K52" si="7">((I42-I41)/(H42-H41))*H42/I42</f>
        <v>-33.393288370233797</v>
      </c>
      <c r="L42" s="105">
        <f t="shared" ref="L42:L52" si="8">I42*H42</f>
        <v>1078206.545454572</v>
      </c>
      <c r="M42" s="102">
        <f>F42*I42</f>
        <v>1054587</v>
      </c>
      <c r="N42" s="107">
        <f t="shared" si="1"/>
        <v>23619.545454571955</v>
      </c>
      <c r="O42" s="106">
        <f t="shared" si="2"/>
        <v>35.300000000000026</v>
      </c>
      <c r="P42" s="105">
        <f t="shared" si="3"/>
        <v>35.300000000000047</v>
      </c>
      <c r="Q42" s="98">
        <f t="shared" si="6"/>
        <v>-1.1181818181372236</v>
      </c>
    </row>
    <row r="43" spans="2:17" x14ac:dyDescent="0.35">
      <c r="B43" s="98">
        <v>30</v>
      </c>
      <c r="C43" s="98">
        <f>$C$5/I43</f>
        <v>8.4104289318755257E-2</v>
      </c>
      <c r="D43" s="98">
        <v>2</v>
      </c>
      <c r="E43" s="98">
        <v>11</v>
      </c>
      <c r="F43" s="104">
        <f t="shared" si="4"/>
        <v>35.384104289318756</v>
      </c>
      <c r="G43" s="106">
        <f>((H42-H41)/(I42-I41))</f>
        <v>-3.6383273378593845E-5</v>
      </c>
      <c r="H43" s="105">
        <f t="shared" si="5"/>
        <v>36.046272650815027</v>
      </c>
      <c r="I43" s="98">
        <v>35670</v>
      </c>
      <c r="J43" s="103">
        <f>(I43-I42)/I42</f>
        <v>0.1973816717019134</v>
      </c>
      <c r="K43" s="105">
        <f t="shared" si="7"/>
        <v>-40.339474019206484</v>
      </c>
      <c r="L43" s="105">
        <f t="shared" si="8"/>
        <v>1285770.545454572</v>
      </c>
      <c r="M43" s="102">
        <f>F43*I43</f>
        <v>1262151</v>
      </c>
      <c r="N43" s="107">
        <f t="shared" si="1"/>
        <v>23619.545454571955</v>
      </c>
      <c r="O43" s="106">
        <f t="shared" si="2"/>
        <v>35.299999999999997</v>
      </c>
      <c r="P43" s="105">
        <f t="shared" si="3"/>
        <v>35.299999999999997</v>
      </c>
      <c r="Q43" s="98">
        <f t="shared" si="6"/>
        <v>-1.1181818181371739</v>
      </c>
    </row>
    <row r="44" spans="2:17" x14ac:dyDescent="0.35">
      <c r="B44" s="98">
        <v>30</v>
      </c>
      <c r="C44" s="98">
        <f>$C$5/I44</f>
        <v>6.9444444444444448E-2</v>
      </c>
      <c r="D44" s="98">
        <v>2</v>
      </c>
      <c r="E44" s="103">
        <v>13</v>
      </c>
      <c r="F44" s="104">
        <f t="shared" si="4"/>
        <v>35.969444444444441</v>
      </c>
      <c r="G44" s="106">
        <f>((H43-H42)/(I43-I42))</f>
        <v>-2.5051112816885433E-5</v>
      </c>
      <c r="H44" s="105">
        <f t="shared" si="5"/>
        <v>36.516193181818792</v>
      </c>
      <c r="I44" s="98">
        <v>43200</v>
      </c>
      <c r="J44" s="103">
        <f>(I44-I43)/I43</f>
        <v>0.2111017661900757</v>
      </c>
      <c r="K44" s="105">
        <f t="shared" si="7"/>
        <v>13.544790915466324</v>
      </c>
      <c r="L44" s="105">
        <f t="shared" si="8"/>
        <v>1577499.5454545717</v>
      </c>
      <c r="M44" s="102">
        <f>F44*I44</f>
        <v>1553879.9999999998</v>
      </c>
      <c r="N44" s="107">
        <f t="shared" si="1"/>
        <v>23619.545454571955</v>
      </c>
      <c r="O44" s="106">
        <f t="shared" si="2"/>
        <v>38.742231075697177</v>
      </c>
      <c r="P44" s="105">
        <f t="shared" si="3"/>
        <v>38.742231075697177</v>
      </c>
      <c r="Q44" s="98">
        <f t="shared" si="6"/>
        <v>-4.5604128938343536</v>
      </c>
    </row>
    <row r="45" spans="2:17" x14ac:dyDescent="0.35">
      <c r="B45" s="98">
        <v>30</v>
      </c>
      <c r="C45" s="98">
        <f>$C$5/I45</f>
        <v>5.1903114186851208E-2</v>
      </c>
      <c r="D45" s="98">
        <v>2</v>
      </c>
      <c r="E45" s="103">
        <v>13</v>
      </c>
      <c r="F45" s="104">
        <f t="shared" si="4"/>
        <v>35.951903114186848</v>
      </c>
      <c r="G45" s="106">
        <f>((H44-H43)/(I44-I43))</f>
        <v>6.2406445020420388E-5</v>
      </c>
      <c r="H45" s="105">
        <f t="shared" si="5"/>
        <v>36.360545769110239</v>
      </c>
      <c r="I45" s="98">
        <v>57800</v>
      </c>
      <c r="J45" s="103">
        <f>(I45-I44)/I44</f>
        <v>0.33796296296296297</v>
      </c>
      <c r="K45" s="105">
        <f t="shared" si="7"/>
        <v>-59.008354590659643</v>
      </c>
      <c r="L45" s="105">
        <f t="shared" si="8"/>
        <v>2101639.545454572</v>
      </c>
      <c r="M45" s="102">
        <f>F45*I45</f>
        <v>2078019.9999999998</v>
      </c>
      <c r="N45" s="107">
        <f t="shared" si="1"/>
        <v>23619.545454572188</v>
      </c>
      <c r="O45" s="106">
        <f t="shared" si="2"/>
        <v>35.9</v>
      </c>
      <c r="P45" s="105">
        <f t="shared" si="3"/>
        <v>35.900000000000013</v>
      </c>
      <c r="Q45" s="98">
        <f t="shared" si="6"/>
        <v>-1.7181818181371895</v>
      </c>
    </row>
    <row r="46" spans="2:17" x14ac:dyDescent="0.35">
      <c r="B46" s="98">
        <v>30</v>
      </c>
      <c r="C46" s="98">
        <f>$C$5/I46</f>
        <v>4.9180327868852458E-2</v>
      </c>
      <c r="D46" s="98">
        <v>2</v>
      </c>
      <c r="E46" s="103">
        <v>13</v>
      </c>
      <c r="F46" s="104">
        <f t="shared" si="4"/>
        <v>35.949180327868852</v>
      </c>
      <c r="G46" s="106">
        <f>((H45-H44)/(I45-I44))</f>
        <v>-1.0660781692366689E-5</v>
      </c>
      <c r="H46" s="105">
        <f t="shared" si="5"/>
        <v>36.336385991058556</v>
      </c>
      <c r="I46" s="98">
        <v>61000</v>
      </c>
      <c r="J46" s="103">
        <f>(I46-I45)/I45</f>
        <v>5.536332179930796E-2</v>
      </c>
      <c r="K46" s="105">
        <f t="shared" si="7"/>
        <v>-78.898533931301529</v>
      </c>
      <c r="L46" s="105">
        <f t="shared" si="8"/>
        <v>2216519.545454572</v>
      </c>
      <c r="M46" s="102">
        <f>F46*I46</f>
        <v>2192900</v>
      </c>
      <c r="N46" s="107">
        <f t="shared" si="1"/>
        <v>23619.545454571955</v>
      </c>
      <c r="O46" s="106">
        <f t="shared" si="2"/>
        <v>35.90000000000007</v>
      </c>
      <c r="P46" s="105">
        <f t="shared" si="3"/>
        <v>35.9</v>
      </c>
      <c r="Q46" s="98">
        <f t="shared" si="6"/>
        <v>-1.7181818181371753</v>
      </c>
    </row>
    <row r="47" spans="2:17" x14ac:dyDescent="0.35">
      <c r="B47" s="98">
        <v>30</v>
      </c>
      <c r="C47" s="98">
        <f>$C$5/I47</f>
        <v>4.746835443037975E-2</v>
      </c>
      <c r="D47" s="98">
        <v>2</v>
      </c>
      <c r="E47" s="103">
        <v>15</v>
      </c>
      <c r="F47" s="104">
        <f t="shared" si="4"/>
        <v>36.547468354430379</v>
      </c>
      <c r="G47" s="106">
        <f>((H46-H45)/(I46-I45))</f>
        <v>-7.5499306411508371E-6</v>
      </c>
      <c r="H47" s="105">
        <f t="shared" si="5"/>
        <v>36.921195339471076</v>
      </c>
      <c r="I47" s="98">
        <v>63200</v>
      </c>
      <c r="J47" s="103">
        <f>(I47-I46)/I46</f>
        <v>3.6065573770491806E-2</v>
      </c>
      <c r="K47" s="105">
        <f t="shared" si="7"/>
        <v>2.1976931231089454</v>
      </c>
      <c r="L47" s="105">
        <f t="shared" si="8"/>
        <v>2333419.545454572</v>
      </c>
      <c r="M47" s="102">
        <f>F47*I47</f>
        <v>2309800</v>
      </c>
      <c r="N47" s="107">
        <f t="shared" si="1"/>
        <v>23619.545454571955</v>
      </c>
      <c r="O47" s="106">
        <f t="shared" si="2"/>
        <v>53.136363636363633</v>
      </c>
      <c r="P47" s="105">
        <f t="shared" si="3"/>
        <v>53.136363636363633</v>
      </c>
      <c r="Q47" s="98">
        <f t="shared" si="6"/>
        <v>-18.95454545450081</v>
      </c>
    </row>
    <row r="48" spans="2:17" x14ac:dyDescent="0.35">
      <c r="B48" s="98">
        <v>30</v>
      </c>
      <c r="C48" s="98">
        <f>$C$5/I48</f>
        <v>4.2716787697565144E-2</v>
      </c>
      <c r="D48" s="98">
        <v>2</v>
      </c>
      <c r="E48" s="103">
        <v>15</v>
      </c>
      <c r="F48" s="104">
        <f t="shared" si="4"/>
        <v>36.542716787697564</v>
      </c>
      <c r="G48" s="106">
        <f>((H47-H46)/(I47-I46))</f>
        <v>2.6582243109660002E-4</v>
      </c>
      <c r="H48" s="105">
        <f t="shared" si="5"/>
        <v>36.879033823929547</v>
      </c>
      <c r="I48" s="98">
        <v>70230</v>
      </c>
      <c r="J48" s="103">
        <f>(I48-I47)/I47</f>
        <v>0.11123417721518987</v>
      </c>
      <c r="K48" s="105">
        <f t="shared" si="7"/>
        <v>-87.558029180098728</v>
      </c>
      <c r="L48" s="105">
        <f t="shared" si="8"/>
        <v>2590014.545454572</v>
      </c>
      <c r="M48" s="102">
        <f>F48*I48</f>
        <v>2566395</v>
      </c>
      <c r="N48" s="107">
        <f t="shared" si="1"/>
        <v>23619.545454571955</v>
      </c>
      <c r="O48" s="106">
        <f t="shared" si="2"/>
        <v>36.5</v>
      </c>
      <c r="P48" s="105">
        <f t="shared" si="3"/>
        <v>36.5</v>
      </c>
      <c r="Q48" s="98">
        <f t="shared" si="6"/>
        <v>-2.3181818181371767</v>
      </c>
    </row>
    <row r="49" spans="2:17" x14ac:dyDescent="0.35">
      <c r="B49" s="98">
        <v>30</v>
      </c>
      <c r="C49" s="98">
        <f>$C$5/I49</f>
        <v>3.7290242386575516E-2</v>
      </c>
      <c r="D49" s="98">
        <v>2</v>
      </c>
      <c r="E49" s="103">
        <v>15</v>
      </c>
      <c r="F49" s="104">
        <f t="shared" si="4"/>
        <v>36.537290242386575</v>
      </c>
      <c r="G49" s="106">
        <f>((H48-H47)/(I48-I47))</f>
        <v>-5.9973706317965263E-6</v>
      </c>
      <c r="H49" s="105">
        <f t="shared" si="5"/>
        <v>36.830883100740486</v>
      </c>
      <c r="I49" s="98">
        <v>80450</v>
      </c>
      <c r="J49" s="103">
        <f>(I49-I48)/I48</f>
        <v>0.14552185675637191</v>
      </c>
      <c r="K49" s="105">
        <f t="shared" si="7"/>
        <v>-97.17043908880035</v>
      </c>
      <c r="L49" s="105">
        <f t="shared" si="8"/>
        <v>2963044.545454572</v>
      </c>
      <c r="M49" s="102">
        <f>F49*I49</f>
        <v>2939425</v>
      </c>
      <c r="N49" s="107">
        <f t="shared" si="1"/>
        <v>23619.545454571955</v>
      </c>
      <c r="O49" s="106">
        <f t="shared" si="2"/>
        <v>36.5</v>
      </c>
      <c r="P49" s="105">
        <f t="shared" si="3"/>
        <v>36.5</v>
      </c>
      <c r="Q49" s="98">
        <f t="shared" si="6"/>
        <v>-2.3181818181371767</v>
      </c>
    </row>
    <row r="50" spans="2:17" x14ac:dyDescent="0.35">
      <c r="B50" s="98">
        <v>30</v>
      </c>
      <c r="C50" s="98">
        <f>$C$5/I50</f>
        <v>3.503035964502569E-2</v>
      </c>
      <c r="D50" s="98">
        <v>2</v>
      </c>
      <c r="E50" s="98">
        <v>17</v>
      </c>
      <c r="F50" s="104">
        <f t="shared" si="4"/>
        <v>37.135030359645029</v>
      </c>
      <c r="G50" s="106">
        <f>((H49-H48)/(I49-I48))</f>
        <v>-4.7114210556810502E-6</v>
      </c>
      <c r="H50" s="105">
        <f t="shared" si="5"/>
        <v>37.410830750286927</v>
      </c>
      <c r="I50" s="98">
        <v>85640</v>
      </c>
      <c r="J50" s="103">
        <f>(I50-I49)/I49</f>
        <v>6.4512119328775638E-2</v>
      </c>
      <c r="K50" s="105">
        <f t="shared" si="7"/>
        <v>3.9093023349781775</v>
      </c>
      <c r="L50" s="105">
        <f t="shared" si="8"/>
        <v>3203863.5454545724</v>
      </c>
      <c r="M50" s="102">
        <f>F50*I50</f>
        <v>3180244.0000000005</v>
      </c>
      <c r="N50" s="107">
        <f t="shared" si="1"/>
        <v>23619.545454571955</v>
      </c>
      <c r="O50" s="106">
        <f t="shared" si="2"/>
        <v>46.400578034682169</v>
      </c>
      <c r="P50" s="105">
        <f t="shared" si="3"/>
        <v>46.400578034682169</v>
      </c>
      <c r="Q50" s="98">
        <f t="shared" si="6"/>
        <v>-12.218759852819346</v>
      </c>
    </row>
    <row r="51" spans="2:17" x14ac:dyDescent="0.35">
      <c r="B51" s="98">
        <v>30</v>
      </c>
      <c r="C51" s="98">
        <f>$C$5/I51</f>
        <v>3.3240997229916899E-2</v>
      </c>
      <c r="D51" s="98">
        <v>2</v>
      </c>
      <c r="E51" s="98">
        <v>17</v>
      </c>
      <c r="F51" s="104">
        <f t="shared" si="4"/>
        <v>37.133240997229919</v>
      </c>
      <c r="G51" s="106">
        <f>((H50-H49)/(I50-I49))</f>
        <v>1.1174328507638543E-4</v>
      </c>
      <c r="H51" s="105">
        <f t="shared" si="5"/>
        <v>37.394953412239026</v>
      </c>
      <c r="I51" s="98">
        <v>90250</v>
      </c>
      <c r="J51" s="103">
        <f>(I51-I50)/I50</f>
        <v>5.3829985987856141E-2</v>
      </c>
      <c r="K51" s="105">
        <f t="shared" si="7"/>
        <v>-120.30647990172278</v>
      </c>
      <c r="L51" s="105">
        <f t="shared" si="8"/>
        <v>3374894.545454572</v>
      </c>
      <c r="M51" s="102">
        <f>F51*I51</f>
        <v>3351275</v>
      </c>
      <c r="N51" s="107">
        <f t="shared" si="1"/>
        <v>23619.545454571955</v>
      </c>
      <c r="O51" s="106">
        <f t="shared" si="2"/>
        <v>37.099999999999902</v>
      </c>
      <c r="P51" s="105">
        <f t="shared" si="3"/>
        <v>37.099999999999902</v>
      </c>
      <c r="Q51" s="98">
        <f t="shared" si="6"/>
        <v>-2.9181818181370787</v>
      </c>
    </row>
    <row r="52" spans="2:17" x14ac:dyDescent="0.35">
      <c r="B52" s="98">
        <v>30</v>
      </c>
      <c r="C52" s="98">
        <f>$C$5/I52</f>
        <v>3.1722533573014695E-2</v>
      </c>
      <c r="D52" s="98">
        <v>2</v>
      </c>
      <c r="E52" s="98">
        <v>17</v>
      </c>
      <c r="F52" s="104">
        <f t="shared" si="4"/>
        <v>37.131722533573019</v>
      </c>
      <c r="G52" s="106">
        <f>((H51-H50)/(I51-I50))</f>
        <v>-3.4441080364209285E-6</v>
      </c>
      <c r="H52" s="105">
        <f t="shared" si="5"/>
        <v>37.381479808127018</v>
      </c>
      <c r="I52" s="98">
        <v>94570</v>
      </c>
      <c r="J52" s="103">
        <f>(I52-I51)/I51</f>
        <v>4.7867036011080333E-2</v>
      </c>
      <c r="K52" s="105">
        <f t="shared" si="7"/>
        <v>-126.7368955807637</v>
      </c>
      <c r="L52" s="105">
        <f t="shared" si="8"/>
        <v>3535166.545454572</v>
      </c>
      <c r="M52" s="102">
        <f>F52*I52</f>
        <v>3511547.0000000005</v>
      </c>
      <c r="N52" s="107">
        <f t="shared" si="1"/>
        <v>23619.545454571489</v>
      </c>
      <c r="O52" s="106">
        <f t="shared" si="2"/>
        <v>37.100000000000108</v>
      </c>
      <c r="P52" s="105">
        <f t="shared" si="3"/>
        <v>37.1</v>
      </c>
      <c r="Q52" s="98">
        <f t="shared" si="6"/>
        <v>-2.9181818181371781</v>
      </c>
    </row>
    <row r="53" spans="2:17" x14ac:dyDescent="0.35">
      <c r="O53" s="102"/>
    </row>
    <row r="54" spans="2:17" x14ac:dyDescent="0.35">
      <c r="O54" s="102"/>
    </row>
    <row r="55" spans="2:17" x14ac:dyDescent="0.35">
      <c r="O55" s="102"/>
    </row>
    <row r="56" spans="2:17" x14ac:dyDescent="0.35">
      <c r="O56" s="102"/>
    </row>
    <row r="57" spans="2:17" x14ac:dyDescent="0.35">
      <c r="O57" s="102"/>
    </row>
    <row r="58" spans="2:17" x14ac:dyDescent="0.35">
      <c r="O58" s="102"/>
    </row>
    <row r="59" spans="2:17" x14ac:dyDescent="0.35">
      <c r="O59" s="102"/>
    </row>
    <row r="60" spans="2:17" x14ac:dyDescent="0.35">
      <c r="O60" s="102"/>
    </row>
    <row r="61" spans="2:17" x14ac:dyDescent="0.35">
      <c r="O61" s="102"/>
    </row>
  </sheetData>
  <mergeCells count="9">
    <mergeCell ref="B11:H11"/>
    <mergeCell ref="B12:H12"/>
    <mergeCell ref="B13:H13"/>
    <mergeCell ref="F3:AO3"/>
    <mergeCell ref="F4:V4"/>
    <mergeCell ref="F5:V5"/>
    <mergeCell ref="F6:V6"/>
    <mergeCell ref="F7:V7"/>
    <mergeCell ref="F8:V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price_Illustrate</vt:lpstr>
      <vt:lpstr>Story2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2016-03-26T12:43:33Z</dcterms:modified>
</cp:coreProperties>
</file>