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8560" tabRatio="414"/>
  </bookViews>
  <sheets>
    <sheet name="Requirements" sheetId="2" r:id="rId1"/>
    <sheet name="ForcastingPLan-Reference" sheetId="7" r:id="rId2"/>
    <sheet name="final2" sheetId="19" r:id="rId3"/>
    <sheet name="MaxProfit" sheetId="1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9" l="1"/>
  <c r="I19" i="19"/>
  <c r="Q19" i="19" l="1"/>
  <c r="Q18" i="19"/>
  <c r="J19" i="19"/>
  <c r="J21" i="19" l="1"/>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20" i="19"/>
  <c r="K19" i="19" s="1"/>
  <c r="K48" i="19" l="1"/>
  <c r="K20" i="19"/>
  <c r="K26" i="19"/>
  <c r="K44" i="19"/>
  <c r="K22" i="19"/>
  <c r="K52" i="19"/>
  <c r="K29" i="19"/>
  <c r="K21" i="19"/>
  <c r="K47" i="19"/>
  <c r="K39" i="19"/>
  <c r="K31" i="19"/>
  <c r="K28" i="19"/>
  <c r="K24" i="19"/>
  <c r="K54" i="19"/>
  <c r="K50" i="19"/>
  <c r="K46" i="19"/>
  <c r="K42" i="19"/>
  <c r="K38" i="19"/>
  <c r="K34" i="19"/>
  <c r="K30" i="19"/>
  <c r="K40" i="19"/>
  <c r="K36" i="19"/>
  <c r="K32" i="19"/>
  <c r="K25" i="19"/>
  <c r="K51" i="19"/>
  <c r="K43" i="19"/>
  <c r="K35" i="19"/>
  <c r="K27" i="19"/>
  <c r="K23" i="19"/>
  <c r="K53" i="19"/>
  <c r="K49" i="19"/>
  <c r="K45" i="19"/>
  <c r="K41" i="19"/>
  <c r="K37" i="19"/>
  <c r="K33" i="19"/>
  <c r="L19" i="19"/>
  <c r="M19" i="19" s="1"/>
  <c r="P18" i="19"/>
  <c r="O18" i="19"/>
  <c r="N18" i="19"/>
  <c r="N19" i="19" s="1"/>
  <c r="C19" i="19" l="1"/>
  <c r="E19" i="19" s="1"/>
  <c r="R19" i="19" s="1"/>
  <c r="S19" i="19" s="1"/>
  <c r="F20" i="19" s="1"/>
  <c r="G20" i="19" s="1"/>
  <c r="I20" i="19" s="1"/>
  <c r="L20" i="19"/>
  <c r="M20" i="19" s="1"/>
  <c r="O19" i="19" l="1"/>
  <c r="P19" i="19" s="1"/>
  <c r="L21" i="19"/>
  <c r="C20" i="19"/>
  <c r="E20" i="19" l="1"/>
  <c r="L22" i="19"/>
  <c r="C21" i="19"/>
  <c r="M21" i="19"/>
  <c r="O20" i="19" l="1"/>
  <c r="R20" i="19"/>
  <c r="E21" i="19"/>
  <c r="L23" i="19"/>
  <c r="C22" i="19"/>
  <c r="M22" i="19"/>
  <c r="O21" i="19" l="1"/>
  <c r="R21" i="19"/>
  <c r="E22" i="19"/>
  <c r="L24" i="19"/>
  <c r="M23" i="19"/>
  <c r="C23" i="19"/>
  <c r="O22" i="19" l="1"/>
  <c r="R22" i="19"/>
  <c r="E23" i="19"/>
  <c r="C24" i="19"/>
  <c r="L25" i="19"/>
  <c r="M24" i="19"/>
  <c r="O23" i="19" l="1"/>
  <c r="R23" i="19"/>
  <c r="E24" i="19"/>
  <c r="L26" i="19"/>
  <c r="M25" i="19"/>
  <c r="C25" i="19"/>
  <c r="O24" i="19" l="1"/>
  <c r="R24" i="19"/>
  <c r="E25" i="19"/>
  <c r="L27" i="19"/>
  <c r="C26" i="19"/>
  <c r="M26" i="19"/>
  <c r="O25" i="19" l="1"/>
  <c r="R25" i="19"/>
  <c r="E26" i="19"/>
  <c r="L28" i="19"/>
  <c r="C27" i="19"/>
  <c r="M27" i="19"/>
  <c r="C57" i="13"/>
  <c r="J57" i="13" s="1"/>
  <c r="D57" i="13"/>
  <c r="E57" i="13" s="1"/>
  <c r="G57" i="13"/>
  <c r="C58" i="13"/>
  <c r="I58" i="13" s="1"/>
  <c r="D58" i="13"/>
  <c r="E58" i="13" s="1"/>
  <c r="G58" i="13"/>
  <c r="K57" i="13" l="1"/>
  <c r="L57" i="13"/>
  <c r="M57" i="13" s="1"/>
  <c r="O26" i="19"/>
  <c r="R26" i="19"/>
  <c r="E27" i="19"/>
  <c r="M28" i="19"/>
  <c r="C28" i="19"/>
  <c r="L29" i="19"/>
  <c r="J58" i="13"/>
  <c r="L58" i="13" s="1"/>
  <c r="M58" i="13" s="1"/>
  <c r="F58" i="13"/>
  <c r="H58" i="13"/>
  <c r="K58" i="13"/>
  <c r="O27" i="19" l="1"/>
  <c r="R27" i="19"/>
  <c r="E28" i="19"/>
  <c r="C29" i="19"/>
  <c r="L30" i="19"/>
  <c r="M29" i="19"/>
  <c r="O28" i="19" l="1"/>
  <c r="R28" i="19"/>
  <c r="E29" i="19"/>
  <c r="L31" i="19"/>
  <c r="M30" i="19"/>
  <c r="C30" i="19"/>
  <c r="O29" i="19" l="1"/>
  <c r="R29" i="19"/>
  <c r="E30" i="19"/>
  <c r="L32" i="19"/>
  <c r="C31" i="19"/>
  <c r="M31" i="19"/>
  <c r="O30" i="19" l="1"/>
  <c r="R30" i="19"/>
  <c r="E31" i="19"/>
  <c r="M32" i="19"/>
  <c r="C32" i="19"/>
  <c r="L33" i="19"/>
  <c r="O31" i="19" l="1"/>
  <c r="R31" i="19"/>
  <c r="E32" i="19"/>
  <c r="L34" i="19"/>
  <c r="M33" i="19"/>
  <c r="C33" i="19"/>
  <c r="O32" i="19" l="1"/>
  <c r="R32" i="19"/>
  <c r="E33" i="19"/>
  <c r="M34" i="19"/>
  <c r="L35" i="19"/>
  <c r="C34" i="19"/>
  <c r="O33" i="19" l="1"/>
  <c r="R33" i="19"/>
  <c r="E34" i="19"/>
  <c r="M35" i="19"/>
  <c r="L36" i="19"/>
  <c r="C35" i="19"/>
  <c r="G6"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7" i="13"/>
  <c r="O34" i="19" l="1"/>
  <c r="R34" i="19"/>
  <c r="E35" i="19"/>
  <c r="C36" i="19"/>
  <c r="L37" i="19"/>
  <c r="M36" i="19"/>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C133" i="13"/>
  <c r="C134" i="13"/>
  <c r="C135" i="13"/>
  <c r="C136" i="13"/>
  <c r="C120" i="13"/>
  <c r="C121" i="13"/>
  <c r="C122" i="13"/>
  <c r="C123" i="13"/>
  <c r="C124" i="13"/>
  <c r="C125" i="13"/>
  <c r="C126" i="13"/>
  <c r="C127" i="13"/>
  <c r="C128" i="13"/>
  <c r="C129" i="13"/>
  <c r="C130" i="13"/>
  <c r="C131" i="13"/>
  <c r="C132" i="13"/>
  <c r="C107" i="13"/>
  <c r="C108" i="13"/>
  <c r="C109" i="13"/>
  <c r="C110" i="13"/>
  <c r="C111" i="13"/>
  <c r="C112" i="13"/>
  <c r="C113" i="13"/>
  <c r="C114" i="13"/>
  <c r="C115" i="13"/>
  <c r="C116" i="13"/>
  <c r="C117" i="13"/>
  <c r="C118" i="13"/>
  <c r="C119"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H57" i="13" s="1"/>
  <c r="D59" i="13"/>
  <c r="H59" i="13" s="1"/>
  <c r="D60" i="13"/>
  <c r="D61" i="13"/>
  <c r="D62" i="13"/>
  <c r="D63" i="13"/>
  <c r="D64" i="13"/>
  <c r="D65" i="13"/>
  <c r="D66" i="13"/>
  <c r="D67" i="13"/>
  <c r="D68" i="13"/>
  <c r="D69" i="13"/>
  <c r="D70" i="13"/>
  <c r="D71" i="13"/>
  <c r="D72" i="13"/>
  <c r="D73" i="13"/>
  <c r="E73" i="13" s="1"/>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6" i="13"/>
  <c r="E6" i="13" s="1"/>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7" i="13"/>
  <c r="C8" i="13"/>
  <c r="F8" i="13" s="1"/>
  <c r="C9" i="13"/>
  <c r="C10" i="13"/>
  <c r="C11" i="13"/>
  <c r="F11" i="13" s="1"/>
  <c r="C12" i="13"/>
  <c r="F12" i="13" s="1"/>
  <c r="C13" i="13"/>
  <c r="C14" i="13"/>
  <c r="C15" i="13"/>
  <c r="F15" i="13" s="1"/>
  <c r="C16" i="13"/>
  <c r="F16" i="13" s="1"/>
  <c r="C17" i="13"/>
  <c r="C18" i="13"/>
  <c r="C19" i="13"/>
  <c r="F19" i="13" s="1"/>
  <c r="C20" i="13"/>
  <c r="F20" i="13" s="1"/>
  <c r="C21" i="13"/>
  <c r="C22" i="13"/>
  <c r="C23" i="13"/>
  <c r="F23" i="13" s="1"/>
  <c r="C24" i="13"/>
  <c r="F24" i="13" s="1"/>
  <c r="C25" i="13"/>
  <c r="C26" i="13"/>
  <c r="C27" i="13"/>
  <c r="F27" i="13" s="1"/>
  <c r="C28" i="13"/>
  <c r="F28" i="13" s="1"/>
  <c r="C29" i="13"/>
  <c r="C30" i="13"/>
  <c r="C31" i="13"/>
  <c r="F31" i="13" s="1"/>
  <c r="C32" i="13"/>
  <c r="F32" i="13" s="1"/>
  <c r="C33" i="13"/>
  <c r="C34" i="13"/>
  <c r="C35" i="13"/>
  <c r="F35" i="13" s="1"/>
  <c r="C36" i="13"/>
  <c r="F36" i="13" s="1"/>
  <c r="C37" i="13"/>
  <c r="C38" i="13"/>
  <c r="C39" i="13"/>
  <c r="F39" i="13" s="1"/>
  <c r="C40" i="13"/>
  <c r="F40" i="13" s="1"/>
  <c r="C41" i="13"/>
  <c r="C42" i="13"/>
  <c r="C43" i="13"/>
  <c r="F43" i="13" s="1"/>
  <c r="C44" i="13"/>
  <c r="F44" i="13" s="1"/>
  <c r="C45" i="13"/>
  <c r="C46" i="13"/>
  <c r="C47" i="13"/>
  <c r="F47" i="13" s="1"/>
  <c r="C48" i="13"/>
  <c r="F48" i="13" s="1"/>
  <c r="C49" i="13"/>
  <c r="C50" i="13"/>
  <c r="C51" i="13"/>
  <c r="F51" i="13" s="1"/>
  <c r="C52" i="13"/>
  <c r="F52" i="13" s="1"/>
  <c r="C53" i="13"/>
  <c r="C54" i="13"/>
  <c r="C55" i="13"/>
  <c r="F55" i="13" s="1"/>
  <c r="C56" i="13"/>
  <c r="C59" i="13"/>
  <c r="C60" i="13"/>
  <c r="C61" i="13"/>
  <c r="F61" i="13" s="1"/>
  <c r="C62" i="13"/>
  <c r="F62" i="13" s="1"/>
  <c r="C63" i="13"/>
  <c r="C64" i="13"/>
  <c r="C65" i="13"/>
  <c r="F65" i="13" s="1"/>
  <c r="C66" i="13"/>
  <c r="F66" i="13" s="1"/>
  <c r="C67" i="13"/>
  <c r="C68" i="13"/>
  <c r="C69" i="13"/>
  <c r="F69" i="13" s="1"/>
  <c r="C70" i="13"/>
  <c r="F70" i="13" s="1"/>
  <c r="C71" i="13"/>
  <c r="C72" i="13"/>
  <c r="C73" i="13"/>
  <c r="F73" i="13" s="1"/>
  <c r="C74" i="13"/>
  <c r="C75" i="13"/>
  <c r="C76" i="13"/>
  <c r="C77" i="13"/>
  <c r="C78" i="13"/>
  <c r="C6" i="13"/>
  <c r="J6" i="13" s="1"/>
  <c r="K6" i="13" s="1"/>
  <c r="O35" i="19" l="1"/>
  <c r="R35" i="19"/>
  <c r="E36" i="19"/>
  <c r="L38" i="19"/>
  <c r="M37" i="19"/>
  <c r="C37" i="19"/>
  <c r="F56" i="13"/>
  <c r="I57" i="13"/>
  <c r="F57" i="13"/>
  <c r="F100" i="13"/>
  <c r="I100" i="13"/>
  <c r="F88" i="13"/>
  <c r="I88" i="13"/>
  <c r="E105" i="13"/>
  <c r="H105" i="13"/>
  <c r="E93" i="13"/>
  <c r="H93" i="13"/>
  <c r="E85" i="13"/>
  <c r="H85" i="13"/>
  <c r="E77" i="13"/>
  <c r="H77" i="13"/>
  <c r="F112" i="13"/>
  <c r="I112" i="13"/>
  <c r="F126" i="13"/>
  <c r="I126" i="13"/>
  <c r="F135" i="13"/>
  <c r="I135" i="13"/>
  <c r="E131" i="13"/>
  <c r="H131" i="13"/>
  <c r="E119" i="13"/>
  <c r="H119" i="13"/>
  <c r="E111" i="13"/>
  <c r="H111" i="13"/>
  <c r="E107" i="13"/>
  <c r="H107" i="13"/>
  <c r="F77" i="13"/>
  <c r="I77" i="13"/>
  <c r="I7" i="13"/>
  <c r="F7" i="13"/>
  <c r="F103" i="13"/>
  <c r="I103" i="13"/>
  <c r="F99" i="13"/>
  <c r="I99" i="13"/>
  <c r="F95" i="13"/>
  <c r="I95" i="13"/>
  <c r="F91" i="13"/>
  <c r="I91" i="13"/>
  <c r="F87" i="13"/>
  <c r="I87" i="13"/>
  <c r="F83" i="13"/>
  <c r="I83" i="13"/>
  <c r="F79" i="13"/>
  <c r="I79" i="13"/>
  <c r="E104" i="13"/>
  <c r="H104" i="13"/>
  <c r="E100" i="13"/>
  <c r="H100" i="13"/>
  <c r="E96" i="13"/>
  <c r="H96" i="13"/>
  <c r="E92" i="13"/>
  <c r="H92" i="13"/>
  <c r="E88" i="13"/>
  <c r="H88" i="13"/>
  <c r="E84" i="13"/>
  <c r="H84" i="13"/>
  <c r="E80" i="13"/>
  <c r="H80" i="13"/>
  <c r="E76" i="13"/>
  <c r="H76" i="13"/>
  <c r="F119" i="13"/>
  <c r="I119" i="13"/>
  <c r="F115" i="13"/>
  <c r="I115" i="13"/>
  <c r="F111" i="13"/>
  <c r="I111" i="13"/>
  <c r="F107" i="13"/>
  <c r="I107" i="13"/>
  <c r="F129" i="13"/>
  <c r="I129" i="13"/>
  <c r="F125" i="13"/>
  <c r="I125" i="13"/>
  <c r="F121" i="13"/>
  <c r="I121" i="13"/>
  <c r="F134" i="13"/>
  <c r="I134" i="13"/>
  <c r="E134" i="13"/>
  <c r="H134" i="13"/>
  <c r="E130" i="13"/>
  <c r="H130" i="13"/>
  <c r="E126" i="13"/>
  <c r="H126" i="13"/>
  <c r="E122" i="13"/>
  <c r="H122" i="13"/>
  <c r="E118" i="13"/>
  <c r="H118" i="13"/>
  <c r="E114" i="13"/>
  <c r="H114" i="13"/>
  <c r="E110" i="13"/>
  <c r="H110" i="13"/>
  <c r="F74" i="13"/>
  <c r="I74" i="13"/>
  <c r="F104" i="13"/>
  <c r="I104" i="13"/>
  <c r="F92" i="13"/>
  <c r="I92" i="13"/>
  <c r="F80" i="13"/>
  <c r="I80" i="13"/>
  <c r="E97" i="13"/>
  <c r="H97" i="13"/>
  <c r="F116" i="13"/>
  <c r="I116" i="13"/>
  <c r="F130" i="13"/>
  <c r="I130" i="13"/>
  <c r="F122" i="13"/>
  <c r="I122" i="13"/>
  <c r="E127" i="13"/>
  <c r="H127" i="13"/>
  <c r="E115" i="13"/>
  <c r="H115" i="13"/>
  <c r="F76" i="13"/>
  <c r="I76" i="13"/>
  <c r="F72" i="13"/>
  <c r="I68" i="13"/>
  <c r="F68" i="13"/>
  <c r="I64" i="13"/>
  <c r="F64" i="13"/>
  <c r="I60" i="13"/>
  <c r="F60" i="13"/>
  <c r="I54" i="13"/>
  <c r="F54" i="13"/>
  <c r="I50" i="13"/>
  <c r="F50" i="13"/>
  <c r="I46" i="13"/>
  <c r="F46" i="13"/>
  <c r="I42" i="13"/>
  <c r="F42" i="13"/>
  <c r="I38" i="13"/>
  <c r="F38" i="13"/>
  <c r="I34" i="13"/>
  <c r="F34" i="13"/>
  <c r="I30" i="13"/>
  <c r="F30" i="13"/>
  <c r="I26" i="13"/>
  <c r="F26" i="13"/>
  <c r="I22" i="13"/>
  <c r="F22" i="13"/>
  <c r="I18" i="13"/>
  <c r="F18" i="13"/>
  <c r="I14" i="13"/>
  <c r="F14" i="13"/>
  <c r="I10" i="13"/>
  <c r="F10" i="13"/>
  <c r="F106" i="13"/>
  <c r="I106" i="13"/>
  <c r="F102" i="13"/>
  <c r="I102" i="13"/>
  <c r="F98" i="13"/>
  <c r="I98" i="13"/>
  <c r="F94" i="13"/>
  <c r="I94" i="13"/>
  <c r="F90" i="13"/>
  <c r="I90" i="13"/>
  <c r="F86" i="13"/>
  <c r="I86" i="13"/>
  <c r="F82" i="13"/>
  <c r="I82" i="13"/>
  <c r="E103" i="13"/>
  <c r="H103" i="13"/>
  <c r="E99" i="13"/>
  <c r="H99" i="13"/>
  <c r="E95" i="13"/>
  <c r="H95" i="13"/>
  <c r="E91" i="13"/>
  <c r="H91" i="13"/>
  <c r="E87" i="13"/>
  <c r="H87" i="13"/>
  <c r="E83" i="13"/>
  <c r="H83" i="13"/>
  <c r="E79" i="13"/>
  <c r="H79" i="13"/>
  <c r="E75" i="13"/>
  <c r="H75" i="13"/>
  <c r="F118" i="13"/>
  <c r="I118" i="13"/>
  <c r="F114" i="13"/>
  <c r="I114" i="13"/>
  <c r="F110" i="13"/>
  <c r="I110" i="13"/>
  <c r="F132" i="13"/>
  <c r="I132" i="13"/>
  <c r="F128" i="13"/>
  <c r="I128" i="13"/>
  <c r="F124" i="13"/>
  <c r="I124" i="13"/>
  <c r="F120" i="13"/>
  <c r="I120" i="13"/>
  <c r="F133" i="13"/>
  <c r="I133" i="13"/>
  <c r="E133" i="13"/>
  <c r="H133" i="13"/>
  <c r="E129" i="13"/>
  <c r="H129" i="13"/>
  <c r="E125" i="13"/>
  <c r="H125" i="13"/>
  <c r="E121" i="13"/>
  <c r="H121" i="13"/>
  <c r="E117" i="13"/>
  <c r="H117" i="13"/>
  <c r="E113" i="13"/>
  <c r="H113" i="13"/>
  <c r="E109" i="13"/>
  <c r="H109" i="13"/>
  <c r="F78" i="13"/>
  <c r="I78" i="13"/>
  <c r="F96" i="13"/>
  <c r="I96" i="13"/>
  <c r="F84" i="13"/>
  <c r="I84" i="13"/>
  <c r="E101" i="13"/>
  <c r="H101" i="13"/>
  <c r="E89" i="13"/>
  <c r="H89" i="13"/>
  <c r="E81" i="13"/>
  <c r="H81" i="13"/>
  <c r="F108" i="13"/>
  <c r="I108" i="13"/>
  <c r="E135" i="13"/>
  <c r="H135" i="13"/>
  <c r="E123" i="13"/>
  <c r="H123" i="13"/>
  <c r="F75" i="13"/>
  <c r="I75" i="13"/>
  <c r="I71" i="13"/>
  <c r="F71" i="13"/>
  <c r="I67" i="13"/>
  <c r="F67" i="13"/>
  <c r="I63" i="13"/>
  <c r="F63" i="13"/>
  <c r="I59" i="13"/>
  <c r="F59" i="13"/>
  <c r="I53" i="13"/>
  <c r="F53" i="13"/>
  <c r="I49" i="13"/>
  <c r="F49" i="13"/>
  <c r="I45" i="13"/>
  <c r="F45" i="13"/>
  <c r="I41" i="13"/>
  <c r="F41" i="13"/>
  <c r="I37" i="13"/>
  <c r="F37" i="13"/>
  <c r="I33" i="13"/>
  <c r="F33" i="13"/>
  <c r="I29" i="13"/>
  <c r="F29" i="13"/>
  <c r="I25" i="13"/>
  <c r="F25" i="13"/>
  <c r="I21" i="13"/>
  <c r="F21" i="13"/>
  <c r="I17" i="13"/>
  <c r="F17" i="13"/>
  <c r="I13" i="13"/>
  <c r="F13" i="13"/>
  <c r="I9" i="13"/>
  <c r="F9" i="13"/>
  <c r="F105" i="13"/>
  <c r="I105" i="13"/>
  <c r="F101" i="13"/>
  <c r="I101" i="13"/>
  <c r="F97" i="13"/>
  <c r="I97" i="13"/>
  <c r="F93" i="13"/>
  <c r="I93" i="13"/>
  <c r="F89" i="13"/>
  <c r="I89" i="13"/>
  <c r="F85" i="13"/>
  <c r="I85" i="13"/>
  <c r="F81" i="13"/>
  <c r="I81" i="13"/>
  <c r="E106" i="13"/>
  <c r="H106" i="13"/>
  <c r="E102" i="13"/>
  <c r="H102" i="13"/>
  <c r="E98" i="13"/>
  <c r="H98" i="13"/>
  <c r="E94" i="13"/>
  <c r="H94" i="13"/>
  <c r="E90" i="13"/>
  <c r="H90" i="13"/>
  <c r="E86" i="13"/>
  <c r="H86" i="13"/>
  <c r="E82" i="13"/>
  <c r="H82" i="13"/>
  <c r="E78" i="13"/>
  <c r="H78" i="13"/>
  <c r="E74" i="13"/>
  <c r="H74" i="13"/>
  <c r="F117" i="13"/>
  <c r="I117" i="13"/>
  <c r="F113" i="13"/>
  <c r="I113" i="13"/>
  <c r="F109" i="13"/>
  <c r="I109" i="13"/>
  <c r="F131" i="13"/>
  <c r="I131" i="13"/>
  <c r="F127" i="13"/>
  <c r="I127" i="13"/>
  <c r="F123" i="13"/>
  <c r="I123" i="13"/>
  <c r="F136" i="13"/>
  <c r="I136" i="13"/>
  <c r="E136" i="13"/>
  <c r="H136" i="13"/>
  <c r="E132" i="13"/>
  <c r="H132" i="13"/>
  <c r="E128" i="13"/>
  <c r="H128" i="13"/>
  <c r="E124" i="13"/>
  <c r="H124" i="13"/>
  <c r="E120" i="13"/>
  <c r="H120" i="13"/>
  <c r="E116" i="13"/>
  <c r="H116" i="13"/>
  <c r="E112" i="13"/>
  <c r="H112" i="13"/>
  <c r="E108" i="13"/>
  <c r="H108" i="13"/>
  <c r="E71" i="13"/>
  <c r="H71" i="13"/>
  <c r="E63" i="13"/>
  <c r="H63" i="13"/>
  <c r="E53" i="13"/>
  <c r="H53" i="13"/>
  <c r="E45" i="13"/>
  <c r="H45" i="13"/>
  <c r="E41" i="13"/>
  <c r="H41" i="13"/>
  <c r="E33" i="13"/>
  <c r="H33" i="13"/>
  <c r="E29" i="13"/>
  <c r="H29" i="13"/>
  <c r="E25" i="13"/>
  <c r="H25" i="13"/>
  <c r="E17" i="13"/>
  <c r="H17" i="13"/>
  <c r="E13" i="13"/>
  <c r="H13" i="13"/>
  <c r="E9" i="13"/>
  <c r="H9" i="13"/>
  <c r="E70" i="13"/>
  <c r="H70" i="13"/>
  <c r="E66" i="13"/>
  <c r="H66" i="13"/>
  <c r="E62" i="13"/>
  <c r="H62" i="13"/>
  <c r="E56" i="13"/>
  <c r="H56" i="13"/>
  <c r="E52" i="13"/>
  <c r="H52" i="13"/>
  <c r="E48" i="13"/>
  <c r="H48" i="13"/>
  <c r="E44" i="13"/>
  <c r="H44" i="13"/>
  <c r="E40" i="13"/>
  <c r="H40" i="13"/>
  <c r="E36" i="13"/>
  <c r="H36" i="13"/>
  <c r="E32" i="13"/>
  <c r="H32" i="13"/>
  <c r="E28" i="13"/>
  <c r="H28" i="13"/>
  <c r="E24" i="13"/>
  <c r="H24" i="13"/>
  <c r="E20" i="13"/>
  <c r="H20" i="13"/>
  <c r="E16" i="13"/>
  <c r="H16" i="13"/>
  <c r="E12" i="13"/>
  <c r="H12" i="13"/>
  <c r="E8" i="13"/>
  <c r="H8" i="13"/>
  <c r="I70" i="13"/>
  <c r="I66" i="13"/>
  <c r="I62" i="13"/>
  <c r="I56" i="13"/>
  <c r="I52" i="13"/>
  <c r="I48" i="13"/>
  <c r="I44" i="13"/>
  <c r="I40" i="13"/>
  <c r="I36" i="13"/>
  <c r="I32" i="13"/>
  <c r="I28" i="13"/>
  <c r="I24" i="13"/>
  <c r="I20" i="13"/>
  <c r="I16" i="13"/>
  <c r="I12" i="13"/>
  <c r="I8" i="13"/>
  <c r="E69" i="13"/>
  <c r="H69" i="13"/>
  <c r="E65" i="13"/>
  <c r="H65" i="13"/>
  <c r="E61" i="13"/>
  <c r="H61" i="13"/>
  <c r="E55" i="13"/>
  <c r="H55" i="13"/>
  <c r="E51" i="13"/>
  <c r="H51" i="13"/>
  <c r="E47" i="13"/>
  <c r="H47" i="13"/>
  <c r="E43" i="13"/>
  <c r="H43" i="13"/>
  <c r="E39" i="13"/>
  <c r="H39" i="13"/>
  <c r="E35" i="13"/>
  <c r="H35" i="13"/>
  <c r="E31" i="13"/>
  <c r="H31" i="13"/>
  <c r="E27" i="13"/>
  <c r="H27" i="13"/>
  <c r="E23" i="13"/>
  <c r="H23" i="13"/>
  <c r="E19" i="13"/>
  <c r="H19" i="13"/>
  <c r="E15" i="13"/>
  <c r="H15" i="13"/>
  <c r="E11" i="13"/>
  <c r="H11" i="13"/>
  <c r="E7" i="13"/>
  <c r="H7" i="13"/>
  <c r="I73" i="13"/>
  <c r="I72" i="13"/>
  <c r="E67" i="13"/>
  <c r="H67" i="13"/>
  <c r="E59" i="13"/>
  <c r="E49" i="13"/>
  <c r="H49" i="13"/>
  <c r="E37" i="13"/>
  <c r="H37" i="13"/>
  <c r="E21" i="13"/>
  <c r="H21" i="13"/>
  <c r="I69" i="13"/>
  <c r="I65" i="13"/>
  <c r="I61" i="13"/>
  <c r="I55" i="13"/>
  <c r="I51" i="13"/>
  <c r="I47" i="13"/>
  <c r="I43" i="13"/>
  <c r="I39" i="13"/>
  <c r="I35" i="13"/>
  <c r="I31" i="13"/>
  <c r="I27" i="13"/>
  <c r="I23" i="13"/>
  <c r="I19" i="13"/>
  <c r="I15" i="13"/>
  <c r="I11" i="13"/>
  <c r="E72" i="13"/>
  <c r="H72" i="13"/>
  <c r="H73" i="13"/>
  <c r="E68" i="13"/>
  <c r="H68" i="13"/>
  <c r="E64" i="13"/>
  <c r="H64" i="13"/>
  <c r="E60" i="13"/>
  <c r="H60" i="13"/>
  <c r="E54" i="13"/>
  <c r="H54" i="13"/>
  <c r="E50" i="13"/>
  <c r="H50" i="13"/>
  <c r="E46" i="13"/>
  <c r="H46" i="13"/>
  <c r="E42" i="13"/>
  <c r="H42" i="13"/>
  <c r="E38" i="13"/>
  <c r="H38" i="13"/>
  <c r="E34" i="13"/>
  <c r="H34" i="13"/>
  <c r="E30" i="13"/>
  <c r="H30" i="13"/>
  <c r="E26" i="13"/>
  <c r="H26" i="13"/>
  <c r="E22" i="13"/>
  <c r="H22" i="13"/>
  <c r="E18" i="13"/>
  <c r="H18" i="13"/>
  <c r="E14" i="13"/>
  <c r="H14" i="13"/>
  <c r="E10" i="13"/>
  <c r="H10" i="13"/>
  <c r="J78" i="13"/>
  <c r="J52" i="13"/>
  <c r="J44" i="13"/>
  <c r="J36" i="13"/>
  <c r="J28" i="13"/>
  <c r="J96" i="13"/>
  <c r="J92" i="13"/>
  <c r="J84" i="13"/>
  <c r="J24" i="13"/>
  <c r="J113" i="13"/>
  <c r="J109" i="13"/>
  <c r="J131" i="13"/>
  <c r="K131" i="13" s="1"/>
  <c r="J127" i="13"/>
  <c r="J123" i="13"/>
  <c r="K123" i="13" s="1"/>
  <c r="J136" i="13"/>
  <c r="J77" i="13"/>
  <c r="J73" i="13"/>
  <c r="J69" i="13"/>
  <c r="J65" i="13"/>
  <c r="J61" i="13"/>
  <c r="J55" i="13"/>
  <c r="J51" i="13"/>
  <c r="J47" i="13"/>
  <c r="J43" i="13"/>
  <c r="J39" i="13"/>
  <c r="J35" i="13"/>
  <c r="J31" i="13"/>
  <c r="J27" i="13"/>
  <c r="J23" i="13"/>
  <c r="J19" i="13"/>
  <c r="J15" i="13"/>
  <c r="J11" i="13"/>
  <c r="J7" i="13"/>
  <c r="J103" i="13"/>
  <c r="K103" i="13" s="1"/>
  <c r="J99" i="13"/>
  <c r="K99" i="13" s="1"/>
  <c r="J95" i="13"/>
  <c r="K95" i="13" s="1"/>
  <c r="J91" i="13"/>
  <c r="J87" i="13"/>
  <c r="K87" i="13" s="1"/>
  <c r="J83" i="13"/>
  <c r="J79" i="13"/>
  <c r="K79" i="13" s="1"/>
  <c r="J74" i="13"/>
  <c r="J8" i="13"/>
  <c r="J116" i="13"/>
  <c r="J112" i="13"/>
  <c r="J108" i="13"/>
  <c r="J130" i="13"/>
  <c r="J126" i="13"/>
  <c r="J122" i="13"/>
  <c r="J135" i="13"/>
  <c r="J66" i="13"/>
  <c r="J62" i="13"/>
  <c r="J48" i="13"/>
  <c r="J16" i="13"/>
  <c r="J12" i="13"/>
  <c r="J100" i="13"/>
  <c r="J88" i="13"/>
  <c r="J80" i="13"/>
  <c r="K80" i="13" s="1"/>
  <c r="J117" i="13"/>
  <c r="J76" i="13"/>
  <c r="J72" i="13"/>
  <c r="J68" i="13"/>
  <c r="J64" i="13"/>
  <c r="J60" i="13"/>
  <c r="J54" i="13"/>
  <c r="J50" i="13"/>
  <c r="J46" i="13"/>
  <c r="J42" i="13"/>
  <c r="J38" i="13"/>
  <c r="J34" i="13"/>
  <c r="J30" i="13"/>
  <c r="J26" i="13"/>
  <c r="J22" i="13"/>
  <c r="J18" i="13"/>
  <c r="J14" i="13"/>
  <c r="J10" i="13"/>
  <c r="J106" i="13"/>
  <c r="J102" i="13"/>
  <c r="J98" i="13"/>
  <c r="J94" i="13"/>
  <c r="J90" i="13"/>
  <c r="J86" i="13"/>
  <c r="J82" i="13"/>
  <c r="J56" i="13"/>
  <c r="J119" i="13"/>
  <c r="K119" i="13" s="1"/>
  <c r="J115" i="13"/>
  <c r="J111" i="13"/>
  <c r="K111" i="13" s="1"/>
  <c r="J107" i="13"/>
  <c r="J129" i="13"/>
  <c r="J121" i="13"/>
  <c r="J134" i="13"/>
  <c r="J125" i="13"/>
  <c r="J70" i="13"/>
  <c r="J32" i="13"/>
  <c r="J20" i="13"/>
  <c r="J104" i="13"/>
  <c r="J75" i="13"/>
  <c r="K75" i="13" s="1"/>
  <c r="J71" i="13"/>
  <c r="K71" i="13" s="1"/>
  <c r="J67" i="13"/>
  <c r="J63" i="13"/>
  <c r="J59" i="13"/>
  <c r="K59" i="13" s="1"/>
  <c r="J53" i="13"/>
  <c r="J49" i="13"/>
  <c r="K49" i="13" s="1"/>
  <c r="J45" i="13"/>
  <c r="J41" i="13"/>
  <c r="K41" i="13" s="1"/>
  <c r="J37" i="13"/>
  <c r="J33" i="13"/>
  <c r="J29" i="13"/>
  <c r="J25" i="13"/>
  <c r="K25" i="13" s="1"/>
  <c r="J21" i="13"/>
  <c r="J17" i="13"/>
  <c r="K17" i="13" s="1"/>
  <c r="J13" i="13"/>
  <c r="J9" i="13"/>
  <c r="J105" i="13"/>
  <c r="J101" i="13"/>
  <c r="J97" i="13"/>
  <c r="J93" i="13"/>
  <c r="J89" i="13"/>
  <c r="J85" i="13"/>
  <c r="J81" i="13"/>
  <c r="J40" i="13"/>
  <c r="J118" i="13"/>
  <c r="J110" i="13"/>
  <c r="J132" i="13"/>
  <c r="J128" i="13"/>
  <c r="J124" i="13"/>
  <c r="J120" i="13"/>
  <c r="J133" i="13"/>
  <c r="J114" i="13"/>
  <c r="L6" i="13"/>
  <c r="M6" i="13" s="1"/>
  <c r="L111" i="13"/>
  <c r="M111" i="13" s="1"/>
  <c r="L103" i="13"/>
  <c r="M103" i="13" s="1"/>
  <c r="L87" i="13"/>
  <c r="M87" i="13" s="1"/>
  <c r="L131" i="13"/>
  <c r="M131" i="13" s="1"/>
  <c r="L123" i="13"/>
  <c r="M123" i="13" s="1"/>
  <c r="L79" i="13" l="1"/>
  <c r="M79" i="13" s="1"/>
  <c r="L119" i="13"/>
  <c r="M119" i="13" s="1"/>
  <c r="L99" i="13"/>
  <c r="M99" i="13" s="1"/>
  <c r="O36" i="19"/>
  <c r="R36" i="19"/>
  <c r="E37" i="19"/>
  <c r="L39" i="19"/>
  <c r="C38" i="19"/>
  <c r="M38" i="19"/>
  <c r="L124" i="13"/>
  <c r="M124" i="13" s="1"/>
  <c r="K124" i="13"/>
  <c r="L102" i="13"/>
  <c r="M102" i="13" s="1"/>
  <c r="K102" i="13"/>
  <c r="L108" i="13"/>
  <c r="M108" i="13" s="1"/>
  <c r="K108" i="13"/>
  <c r="L73" i="13"/>
  <c r="M73" i="13" s="1"/>
  <c r="K73" i="13"/>
  <c r="L78" i="13"/>
  <c r="M78" i="13" s="1"/>
  <c r="K78" i="13"/>
  <c r="L93" i="13"/>
  <c r="M93" i="13" s="1"/>
  <c r="K93" i="13"/>
  <c r="L105" i="13"/>
  <c r="M105" i="13" s="1"/>
  <c r="K105" i="13"/>
  <c r="L115" i="13"/>
  <c r="M115" i="13" s="1"/>
  <c r="K115" i="13"/>
  <c r="L135" i="13"/>
  <c r="M135" i="13" s="1"/>
  <c r="K135" i="13"/>
  <c r="L91" i="13"/>
  <c r="M91" i="13" s="1"/>
  <c r="K91" i="13"/>
  <c r="L128" i="13"/>
  <c r="M128" i="13" s="1"/>
  <c r="K128" i="13"/>
  <c r="L129" i="13"/>
  <c r="M129" i="13" s="1"/>
  <c r="K129" i="13"/>
  <c r="L90" i="13"/>
  <c r="M90" i="13" s="1"/>
  <c r="K90" i="13"/>
  <c r="L88" i="13"/>
  <c r="M88" i="13" s="1"/>
  <c r="K88" i="13"/>
  <c r="L122" i="13"/>
  <c r="M122" i="13" s="1"/>
  <c r="K122" i="13"/>
  <c r="L80" i="13"/>
  <c r="M80" i="13" s="1"/>
  <c r="L41" i="13"/>
  <c r="M41" i="13" s="1"/>
  <c r="L133" i="13"/>
  <c r="M133" i="13" s="1"/>
  <c r="K133" i="13"/>
  <c r="L132" i="13"/>
  <c r="M132" i="13" s="1"/>
  <c r="K132" i="13"/>
  <c r="L81" i="13"/>
  <c r="M81" i="13" s="1"/>
  <c r="K81" i="13"/>
  <c r="L97" i="13"/>
  <c r="M97" i="13" s="1"/>
  <c r="K97" i="13"/>
  <c r="L104" i="13"/>
  <c r="M104" i="13" s="1"/>
  <c r="K104" i="13"/>
  <c r="L125" i="13"/>
  <c r="M125" i="13" s="1"/>
  <c r="K125" i="13"/>
  <c r="L107" i="13"/>
  <c r="M107" i="13" s="1"/>
  <c r="K107" i="13"/>
  <c r="L94" i="13"/>
  <c r="M94" i="13" s="1"/>
  <c r="K94" i="13"/>
  <c r="L76" i="13"/>
  <c r="M76" i="13" s="1"/>
  <c r="K76" i="13"/>
  <c r="L100" i="13"/>
  <c r="M100" i="13" s="1"/>
  <c r="K100" i="13"/>
  <c r="L126" i="13"/>
  <c r="M126" i="13" s="1"/>
  <c r="K126" i="13"/>
  <c r="L116" i="13"/>
  <c r="M116" i="13" s="1"/>
  <c r="K116" i="13"/>
  <c r="L83" i="13"/>
  <c r="M83" i="13" s="1"/>
  <c r="K83" i="13"/>
  <c r="L136" i="13"/>
  <c r="M136" i="13" s="1"/>
  <c r="K136" i="13"/>
  <c r="L109" i="13"/>
  <c r="M109" i="13" s="1"/>
  <c r="K109" i="13"/>
  <c r="L92" i="13"/>
  <c r="M92" i="13" s="1"/>
  <c r="K92" i="13"/>
  <c r="L118" i="13"/>
  <c r="M118" i="13" s="1"/>
  <c r="K118" i="13"/>
  <c r="L89" i="13"/>
  <c r="M89" i="13" s="1"/>
  <c r="K89" i="13"/>
  <c r="L121" i="13"/>
  <c r="M121" i="13" s="1"/>
  <c r="K121" i="13"/>
  <c r="L86" i="13"/>
  <c r="M86" i="13" s="1"/>
  <c r="K86" i="13"/>
  <c r="L74" i="13"/>
  <c r="M74" i="13" s="1"/>
  <c r="K74" i="13"/>
  <c r="L127" i="13"/>
  <c r="M127" i="13" s="1"/>
  <c r="K127" i="13"/>
  <c r="L114" i="13"/>
  <c r="M114" i="13" s="1"/>
  <c r="K114" i="13"/>
  <c r="L106" i="13"/>
  <c r="M106" i="13" s="1"/>
  <c r="K106" i="13"/>
  <c r="L112" i="13"/>
  <c r="M112" i="13" s="1"/>
  <c r="K112" i="13"/>
  <c r="L77" i="13"/>
  <c r="M77" i="13" s="1"/>
  <c r="K77" i="13"/>
  <c r="L84" i="13"/>
  <c r="M84" i="13" s="1"/>
  <c r="K84" i="13"/>
  <c r="L95" i="13"/>
  <c r="M95" i="13" s="1"/>
  <c r="L75" i="13"/>
  <c r="M75" i="13" s="1"/>
  <c r="L71" i="13"/>
  <c r="M71" i="13" s="1"/>
  <c r="L120" i="13"/>
  <c r="M120" i="13" s="1"/>
  <c r="K120" i="13"/>
  <c r="L110" i="13"/>
  <c r="M110" i="13" s="1"/>
  <c r="K110" i="13"/>
  <c r="L85" i="13"/>
  <c r="M85" i="13" s="1"/>
  <c r="K85" i="13"/>
  <c r="L101" i="13"/>
  <c r="M101" i="13" s="1"/>
  <c r="K101" i="13"/>
  <c r="L134" i="13"/>
  <c r="M134" i="13" s="1"/>
  <c r="K134" i="13"/>
  <c r="L82" i="13"/>
  <c r="M82" i="13" s="1"/>
  <c r="K82" i="13"/>
  <c r="L98" i="13"/>
  <c r="M98" i="13" s="1"/>
  <c r="K98" i="13"/>
  <c r="L117" i="13"/>
  <c r="M117" i="13" s="1"/>
  <c r="K117" i="13"/>
  <c r="L130" i="13"/>
  <c r="M130" i="13" s="1"/>
  <c r="K130" i="13"/>
  <c r="L113" i="13"/>
  <c r="M113" i="13" s="1"/>
  <c r="K113" i="13"/>
  <c r="L96" i="13"/>
  <c r="M96" i="13" s="1"/>
  <c r="K96" i="13"/>
  <c r="L49" i="13"/>
  <c r="M49" i="13" s="1"/>
  <c r="L14" i="13"/>
  <c r="M14" i="13" s="1"/>
  <c r="K14" i="13"/>
  <c r="L30" i="13"/>
  <c r="M30" i="13" s="1"/>
  <c r="K30" i="13"/>
  <c r="L46" i="13"/>
  <c r="M46" i="13" s="1"/>
  <c r="K46" i="13"/>
  <c r="L64" i="13"/>
  <c r="M64" i="13" s="1"/>
  <c r="K64" i="13"/>
  <c r="L48" i="13"/>
  <c r="M48" i="13" s="1"/>
  <c r="K48" i="13"/>
  <c r="L7" i="13"/>
  <c r="M7" i="13" s="1"/>
  <c r="K7" i="13"/>
  <c r="L23" i="13"/>
  <c r="M23" i="13" s="1"/>
  <c r="K23" i="13"/>
  <c r="L39" i="13"/>
  <c r="M39" i="13" s="1"/>
  <c r="K39" i="13"/>
  <c r="L55" i="13"/>
  <c r="M55" i="13" s="1"/>
  <c r="K55" i="13"/>
  <c r="L40" i="13"/>
  <c r="M40" i="13" s="1"/>
  <c r="K40" i="13"/>
  <c r="L70" i="13"/>
  <c r="M70" i="13" s="1"/>
  <c r="K70" i="13"/>
  <c r="L36" i="13"/>
  <c r="M36" i="13" s="1"/>
  <c r="K36" i="13"/>
  <c r="L52" i="13"/>
  <c r="M52" i="13" s="1"/>
  <c r="K52" i="13"/>
  <c r="L17" i="13"/>
  <c r="M17" i="13" s="1"/>
  <c r="L59" i="13"/>
  <c r="M59" i="13" s="1"/>
  <c r="L56" i="13"/>
  <c r="M56" i="13" s="1"/>
  <c r="K56" i="13"/>
  <c r="L10" i="13"/>
  <c r="M10" i="13" s="1"/>
  <c r="K10" i="13"/>
  <c r="L18" i="13"/>
  <c r="M18" i="13" s="1"/>
  <c r="K18" i="13"/>
  <c r="L26" i="13"/>
  <c r="M26" i="13" s="1"/>
  <c r="K26" i="13"/>
  <c r="L34" i="13"/>
  <c r="M34" i="13" s="1"/>
  <c r="K34" i="13"/>
  <c r="L42" i="13"/>
  <c r="M42" i="13" s="1"/>
  <c r="K42" i="13"/>
  <c r="L50" i="13"/>
  <c r="M50" i="13" s="1"/>
  <c r="K50" i="13"/>
  <c r="L60" i="13"/>
  <c r="M60" i="13" s="1"/>
  <c r="K60" i="13"/>
  <c r="L68" i="13"/>
  <c r="M68" i="13" s="1"/>
  <c r="K68" i="13"/>
  <c r="L16" i="13"/>
  <c r="M16" i="13" s="1"/>
  <c r="K16" i="13"/>
  <c r="L62" i="13"/>
  <c r="M62" i="13" s="1"/>
  <c r="K62" i="13"/>
  <c r="L11" i="13"/>
  <c r="M11" i="13" s="1"/>
  <c r="K11" i="13"/>
  <c r="L19" i="13"/>
  <c r="M19" i="13" s="1"/>
  <c r="K19" i="13"/>
  <c r="L27" i="13"/>
  <c r="M27" i="13" s="1"/>
  <c r="K27" i="13"/>
  <c r="L35" i="13"/>
  <c r="M35" i="13" s="1"/>
  <c r="K35" i="13"/>
  <c r="L43" i="13"/>
  <c r="M43" i="13" s="1"/>
  <c r="K43" i="13"/>
  <c r="L51" i="13"/>
  <c r="M51" i="13" s="1"/>
  <c r="K51" i="13"/>
  <c r="L61" i="13"/>
  <c r="M61" i="13" s="1"/>
  <c r="K61" i="13"/>
  <c r="L69" i="13"/>
  <c r="M69" i="13" s="1"/>
  <c r="K69" i="13"/>
  <c r="L22" i="13"/>
  <c r="M22" i="13" s="1"/>
  <c r="K22" i="13"/>
  <c r="L38" i="13"/>
  <c r="M38" i="13" s="1"/>
  <c r="K38" i="13"/>
  <c r="L54" i="13"/>
  <c r="M54" i="13" s="1"/>
  <c r="K54" i="13"/>
  <c r="L72" i="13"/>
  <c r="M72" i="13" s="1"/>
  <c r="K72" i="13"/>
  <c r="L12" i="13"/>
  <c r="M12" i="13" s="1"/>
  <c r="K12" i="13"/>
  <c r="L66" i="13"/>
  <c r="M66" i="13" s="1"/>
  <c r="K66" i="13"/>
  <c r="L15" i="13"/>
  <c r="M15" i="13" s="1"/>
  <c r="K15" i="13"/>
  <c r="L31" i="13"/>
  <c r="M31" i="13" s="1"/>
  <c r="K31" i="13"/>
  <c r="L47" i="13"/>
  <c r="M47" i="13" s="1"/>
  <c r="K47" i="13"/>
  <c r="L65" i="13"/>
  <c r="M65" i="13" s="1"/>
  <c r="K65" i="13"/>
  <c r="L9" i="13"/>
  <c r="M9" i="13" s="1"/>
  <c r="K9" i="13"/>
  <c r="L33" i="13"/>
  <c r="M33" i="13" s="1"/>
  <c r="K33" i="13"/>
  <c r="L67" i="13"/>
  <c r="M67" i="13" s="1"/>
  <c r="K67" i="13"/>
  <c r="L20" i="13"/>
  <c r="M20" i="13" s="1"/>
  <c r="K20" i="13"/>
  <c r="L25" i="13"/>
  <c r="M25" i="13" s="1"/>
  <c r="L13" i="13"/>
  <c r="M13" i="13" s="1"/>
  <c r="K13" i="13"/>
  <c r="L21" i="13"/>
  <c r="M21" i="13" s="1"/>
  <c r="K21" i="13"/>
  <c r="L29" i="13"/>
  <c r="M29" i="13" s="1"/>
  <c r="K29" i="13"/>
  <c r="L37" i="13"/>
  <c r="M37" i="13" s="1"/>
  <c r="K37" i="13"/>
  <c r="L45" i="13"/>
  <c r="M45" i="13" s="1"/>
  <c r="K45" i="13"/>
  <c r="L53" i="13"/>
  <c r="M53" i="13" s="1"/>
  <c r="K53" i="13"/>
  <c r="L63" i="13"/>
  <c r="M63" i="13" s="1"/>
  <c r="K63" i="13"/>
  <c r="L32" i="13"/>
  <c r="M32" i="13" s="1"/>
  <c r="K32" i="13"/>
  <c r="L8" i="13"/>
  <c r="M8" i="13" s="1"/>
  <c r="K8" i="13"/>
  <c r="L24" i="13"/>
  <c r="M24" i="13" s="1"/>
  <c r="K24" i="13"/>
  <c r="L28" i="13"/>
  <c r="M28" i="13" s="1"/>
  <c r="K28" i="13"/>
  <c r="L44" i="13"/>
  <c r="M44" i="13" s="1"/>
  <c r="K44" i="13"/>
  <c r="O37" i="19" l="1"/>
  <c r="R37" i="19"/>
  <c r="E38" i="19"/>
  <c r="C39" i="19"/>
  <c r="L40" i="19"/>
  <c r="M39" i="19"/>
  <c r="O38" i="19" l="1"/>
  <c r="R38" i="19"/>
  <c r="E39" i="19"/>
  <c r="L41" i="19"/>
  <c r="C40" i="19"/>
  <c r="M40" i="19"/>
  <c r="O39" i="19" l="1"/>
  <c r="R39" i="19"/>
  <c r="E40" i="19"/>
  <c r="C41" i="19"/>
  <c r="L42" i="19"/>
  <c r="M41" i="19"/>
  <c r="O40" i="19" l="1"/>
  <c r="R40" i="19"/>
  <c r="E41" i="19"/>
  <c r="C42" i="19"/>
  <c r="M42" i="19"/>
  <c r="L43" i="19"/>
  <c r="O41" i="19" l="1"/>
  <c r="R41" i="19"/>
  <c r="E42" i="19"/>
  <c r="C43" i="19"/>
  <c r="L44" i="19"/>
  <c r="M43" i="19"/>
  <c r="O42" i="19" l="1"/>
  <c r="R42" i="19"/>
  <c r="E43" i="19"/>
  <c r="L45" i="19"/>
  <c r="C44" i="19"/>
  <c r="M44" i="19"/>
  <c r="O43" i="19" l="1"/>
  <c r="R43" i="19"/>
  <c r="E44" i="19"/>
  <c r="M45" i="19"/>
  <c r="L46" i="19"/>
  <c r="C45" i="19"/>
  <c r="O44" i="19" l="1"/>
  <c r="R44" i="19"/>
  <c r="E45" i="19"/>
  <c r="M46" i="19"/>
  <c r="L47" i="19"/>
  <c r="C46" i="19"/>
  <c r="O45" i="19" l="1"/>
  <c r="R45" i="19"/>
  <c r="E46" i="19"/>
  <c r="C47" i="19"/>
  <c r="L48" i="19"/>
  <c r="M47" i="19"/>
  <c r="O46" i="19" l="1"/>
  <c r="R46" i="19"/>
  <c r="E47" i="19"/>
  <c r="M48" i="19"/>
  <c r="L49" i="19"/>
  <c r="C48" i="19"/>
  <c r="O47" i="19" l="1"/>
  <c r="R47" i="19"/>
  <c r="E48" i="19"/>
  <c r="M49" i="19"/>
  <c r="C49" i="19"/>
  <c r="L50" i="19"/>
  <c r="O48" i="19" l="1"/>
  <c r="R48" i="19"/>
  <c r="E49" i="19"/>
  <c r="M50" i="19"/>
  <c r="C50" i="19"/>
  <c r="L51" i="19"/>
  <c r="P43" i="7"/>
  <c r="O43" i="7"/>
  <c r="N43" i="7"/>
  <c r="M43" i="7"/>
  <c r="L43" i="7"/>
  <c r="K43" i="7"/>
  <c r="J43" i="7"/>
  <c r="I43" i="7"/>
  <c r="H43" i="7"/>
  <c r="G43" i="7"/>
  <c r="F43" i="7"/>
  <c r="E43" i="7"/>
  <c r="P20" i="7"/>
  <c r="O20" i="7"/>
  <c r="N20" i="7"/>
  <c r="M20" i="7"/>
  <c r="L20" i="7"/>
  <c r="K20" i="7"/>
  <c r="J20" i="7"/>
  <c r="I20" i="7"/>
  <c r="H20" i="7"/>
  <c r="G20" i="7"/>
  <c r="F20" i="7"/>
  <c r="E20" i="7"/>
  <c r="D20" i="7"/>
  <c r="P19" i="7"/>
  <c r="P27" i="7" s="1"/>
  <c r="O19" i="7"/>
  <c r="O27" i="7" s="1"/>
  <c r="N19" i="7"/>
  <c r="N27" i="7" s="1"/>
  <c r="M19" i="7"/>
  <c r="M27" i="7" s="1"/>
  <c r="L19" i="7"/>
  <c r="L27" i="7" s="1"/>
  <c r="K19" i="7"/>
  <c r="K27" i="7" s="1"/>
  <c r="J19" i="7"/>
  <c r="J27" i="7" s="1"/>
  <c r="I19" i="7"/>
  <c r="I27" i="7" s="1"/>
  <c r="H19" i="7"/>
  <c r="H27" i="7" s="1"/>
  <c r="G19" i="7"/>
  <c r="G27" i="7" s="1"/>
  <c r="F19" i="7"/>
  <c r="F27" i="7" s="1"/>
  <c r="E19" i="7"/>
  <c r="E27" i="7" s="1"/>
  <c r="D19" i="7"/>
  <c r="D17" i="7"/>
  <c r="E15" i="7"/>
  <c r="E13" i="7"/>
  <c r="E42" i="7" s="1"/>
  <c r="P11" i="7"/>
  <c r="O11" i="7"/>
  <c r="N11" i="7"/>
  <c r="M11" i="7"/>
  <c r="L11" i="7"/>
  <c r="K11" i="7"/>
  <c r="J11" i="7"/>
  <c r="I11" i="7"/>
  <c r="H11" i="7"/>
  <c r="G11" i="7"/>
  <c r="F11" i="7"/>
  <c r="E11" i="7"/>
  <c r="E12" i="7" s="1"/>
  <c r="D11" i="7"/>
  <c r="O49" i="19" l="1"/>
  <c r="R49" i="19"/>
  <c r="E50" i="19"/>
  <c r="L52" i="19"/>
  <c r="C51" i="19"/>
  <c r="M51" i="19"/>
  <c r="E24" i="7"/>
  <c r="E23" i="7" s="1"/>
  <c r="E28" i="7" s="1"/>
  <c r="E31" i="7"/>
  <c r="F13" i="7"/>
  <c r="F42" i="7" s="1"/>
  <c r="F12" i="7"/>
  <c r="E30" i="7"/>
  <c r="E17" i="7"/>
  <c r="F15" i="7"/>
  <c r="F25" i="7" s="1"/>
  <c r="E22" i="7"/>
  <c r="I24" i="7"/>
  <c r="E25" i="7"/>
  <c r="F24" i="7"/>
  <c r="J24" i="7"/>
  <c r="N24" i="7"/>
  <c r="G24" i="7"/>
  <c r="K24" i="7"/>
  <c r="O24" i="7"/>
  <c r="M24" i="7"/>
  <c r="H24" i="7"/>
  <c r="L24" i="7"/>
  <c r="P24" i="7"/>
  <c r="O50" i="19" l="1"/>
  <c r="R50" i="19"/>
  <c r="E51" i="19"/>
  <c r="C52" i="19"/>
  <c r="M52" i="19"/>
  <c r="L53" i="19"/>
  <c r="F22" i="7"/>
  <c r="F23" i="7"/>
  <c r="F17" i="7" s="1"/>
  <c r="G13" i="7"/>
  <c r="G42" i="7" s="1"/>
  <c r="G12" i="7"/>
  <c r="F31" i="7"/>
  <c r="E32" i="7"/>
  <c r="E33" i="7" s="1"/>
  <c r="F30" i="7"/>
  <c r="G23" i="7" l="1"/>
  <c r="G15" i="7"/>
  <c r="G25" i="7" s="1"/>
  <c r="O51" i="19"/>
  <c r="R51" i="19"/>
  <c r="E52" i="19"/>
  <c r="M53" i="19"/>
  <c r="C53" i="19"/>
  <c r="L54" i="19"/>
  <c r="G28" i="7"/>
  <c r="G22" i="7"/>
  <c r="F28" i="7"/>
  <c r="E41" i="7"/>
  <c r="E44" i="7" s="1"/>
  <c r="E45" i="7"/>
  <c r="H23" i="7"/>
  <c r="G30" i="7"/>
  <c r="G17" i="7"/>
  <c r="H15" i="7"/>
  <c r="H25" i="7" s="1"/>
  <c r="H22" i="7"/>
  <c r="G31" i="7"/>
  <c r="H13" i="7"/>
  <c r="H42" i="7" s="1"/>
  <c r="H12" i="7"/>
  <c r="F32" i="7"/>
  <c r="F33" i="7" s="1"/>
  <c r="F37" i="7" s="1"/>
  <c r="F38" i="7" s="1"/>
  <c r="E37" i="7"/>
  <c r="E38" i="7" s="1"/>
  <c r="O52" i="19" l="1"/>
  <c r="R52" i="19"/>
  <c r="E53" i="19"/>
  <c r="C54" i="19"/>
  <c r="M54" i="19"/>
  <c r="H28" i="7"/>
  <c r="G32" i="7"/>
  <c r="G33" i="7" s="1"/>
  <c r="H31" i="7"/>
  <c r="I13" i="7"/>
  <c r="I42" i="7" s="1"/>
  <c r="I12" i="7"/>
  <c r="H30" i="7"/>
  <c r="H17" i="7"/>
  <c r="I15" i="7"/>
  <c r="I25" i="7" s="1"/>
  <c r="I23" i="7"/>
  <c r="I28" i="7" s="1"/>
  <c r="I22" i="7"/>
  <c r="F45" i="7"/>
  <c r="F41" i="7"/>
  <c r="F44" i="7" s="1"/>
  <c r="O53" i="19" l="1"/>
  <c r="R53" i="19"/>
  <c r="E54" i="19"/>
  <c r="I17" i="7"/>
  <c r="J15" i="7"/>
  <c r="J25" i="7" s="1"/>
  <c r="I30" i="7"/>
  <c r="J23" i="7"/>
  <c r="J22" i="7"/>
  <c r="H32" i="7"/>
  <c r="H33" i="7" s="1"/>
  <c r="G41" i="7"/>
  <c r="G44" i="7" s="1"/>
  <c r="G45" i="7"/>
  <c r="J13" i="7"/>
  <c r="J42" i="7" s="1"/>
  <c r="J12" i="7"/>
  <c r="I31" i="7"/>
  <c r="G37" i="7"/>
  <c r="G38" i="7" s="1"/>
  <c r="O54" i="19" l="1"/>
  <c r="R54" i="19"/>
  <c r="J28" i="7"/>
  <c r="K13" i="7"/>
  <c r="K42" i="7" s="1"/>
  <c r="K12" i="7"/>
  <c r="J31" i="7"/>
  <c r="H45" i="7"/>
  <c r="H41" i="7"/>
  <c r="H44" i="7" s="1"/>
  <c r="I32" i="7"/>
  <c r="I33" i="7" s="1"/>
  <c r="I37" i="7" s="1"/>
  <c r="I38" i="7" s="1"/>
  <c r="H37" i="7"/>
  <c r="H38" i="7" s="1"/>
  <c r="J17" i="7"/>
  <c r="K15" i="7"/>
  <c r="K25" i="7" s="1"/>
  <c r="K23" i="7"/>
  <c r="K28" i="7" s="1"/>
  <c r="J30" i="7"/>
  <c r="K22" i="7"/>
  <c r="L23" i="7" l="1"/>
  <c r="K17" i="7"/>
  <c r="L15" i="7"/>
  <c r="L25" i="7" s="1"/>
  <c r="K30" i="7"/>
  <c r="L22" i="7"/>
  <c r="I41" i="7"/>
  <c r="I44" i="7" s="1"/>
  <c r="I45" i="7"/>
  <c r="L13" i="7"/>
  <c r="L42" i="7" s="1"/>
  <c r="L12" i="7"/>
  <c r="K31" i="7"/>
  <c r="J32" i="7"/>
  <c r="J33" i="7" s="1"/>
  <c r="J37" i="7" s="1"/>
  <c r="J38" i="7" s="1"/>
  <c r="L28" i="7" l="1"/>
  <c r="K32" i="7"/>
  <c r="K33" i="7" s="1"/>
  <c r="L31" i="7"/>
  <c r="M13" i="7"/>
  <c r="M42" i="7" s="1"/>
  <c r="M12" i="7"/>
  <c r="J45" i="7"/>
  <c r="J41" i="7"/>
  <c r="J44" i="7" s="1"/>
  <c r="L30" i="7"/>
  <c r="M23" i="7"/>
  <c r="M28" i="7" s="1"/>
  <c r="L17" i="7"/>
  <c r="M15" i="7"/>
  <c r="M25" i="7" s="1"/>
  <c r="M22" i="7"/>
  <c r="K45" i="7" l="1"/>
  <c r="K41" i="7"/>
  <c r="K44" i="7" s="1"/>
  <c r="L32" i="7"/>
  <c r="L33" i="7" s="1"/>
  <c r="M17" i="7"/>
  <c r="N15" i="7"/>
  <c r="N25" i="7" s="1"/>
  <c r="N23" i="7"/>
  <c r="M30" i="7"/>
  <c r="N22" i="7"/>
  <c r="N13" i="7"/>
  <c r="N42" i="7" s="1"/>
  <c r="N12" i="7"/>
  <c r="M31" i="7"/>
  <c r="K37" i="7"/>
  <c r="K38" i="7" s="1"/>
  <c r="N28" i="7" l="1"/>
  <c r="O13" i="7"/>
  <c r="O42" i="7" s="1"/>
  <c r="O12" i="7"/>
  <c r="N31" i="7"/>
  <c r="L41" i="7"/>
  <c r="L44" i="7" s="1"/>
  <c r="L45" i="7"/>
  <c r="L37" i="7"/>
  <c r="L38" i="7" s="1"/>
  <c r="N17" i="7"/>
  <c r="O15" i="7"/>
  <c r="O25" i="7" s="1"/>
  <c r="O23" i="7"/>
  <c r="N30" i="7"/>
  <c r="O22" i="7"/>
  <c r="M32" i="7"/>
  <c r="M33" i="7" s="1"/>
  <c r="O28" i="7" l="1"/>
  <c r="N32" i="7"/>
  <c r="N33" i="7" s="1"/>
  <c r="O31" i="7"/>
  <c r="P13" i="7"/>
  <c r="P42" i="7" s="1"/>
  <c r="P12" i="7"/>
  <c r="P31" i="7" s="1"/>
  <c r="M45" i="7"/>
  <c r="M41" i="7"/>
  <c r="M44" i="7" s="1"/>
  <c r="M37" i="7"/>
  <c r="M38" i="7" s="1"/>
  <c r="P23" i="7"/>
  <c r="P28" i="7" s="1"/>
  <c r="O17" i="7"/>
  <c r="O30" i="7"/>
  <c r="P15" i="7"/>
  <c r="P25" i="7" s="1"/>
  <c r="P22" i="7"/>
  <c r="O32" i="7" l="1"/>
  <c r="O33" i="7" s="1"/>
  <c r="N41" i="7"/>
  <c r="N44" i="7" s="1"/>
  <c r="N45" i="7"/>
  <c r="P30" i="7"/>
  <c r="P17" i="7"/>
  <c r="N37" i="7"/>
  <c r="N38" i="7" s="1"/>
  <c r="O45" i="7" l="1"/>
  <c r="O41" i="7"/>
  <c r="O44" i="7" s="1"/>
  <c r="P32" i="7"/>
  <c r="P33" i="7" s="1"/>
  <c r="O37" i="7"/>
  <c r="O38" i="7" s="1"/>
  <c r="P41" i="7" l="1"/>
  <c r="P44" i="7" s="1"/>
  <c r="P45" i="7"/>
  <c r="P37" i="7"/>
  <c r="P38" i="7" s="1"/>
  <c r="N39" i="2" l="1"/>
  <c r="N20" i="19" l="1"/>
  <c r="Q20" i="19"/>
  <c r="S20" i="19" s="1"/>
  <c r="F21" i="19" s="1"/>
  <c r="G21" i="19" l="1"/>
  <c r="I21" i="19" s="1"/>
  <c r="P20" i="19"/>
  <c r="N21" i="19" l="1"/>
  <c r="P21" i="19" s="1"/>
  <c r="Q21" i="19" l="1"/>
  <c r="S21" i="19" s="1"/>
  <c r="F22" i="19" s="1"/>
  <c r="G22" i="19" l="1"/>
  <c r="N22" i="19" l="1"/>
  <c r="P22" i="19" s="1"/>
  <c r="Q22" i="19"/>
  <c r="S22" i="19" s="1"/>
  <c r="F23" i="19" s="1"/>
  <c r="I22" i="19"/>
  <c r="G23" i="19" l="1"/>
  <c r="N23" i="19" l="1"/>
  <c r="P23" i="19" s="1"/>
  <c r="Q23" i="19"/>
  <c r="S23" i="19" s="1"/>
  <c r="F24" i="19" s="1"/>
  <c r="I23" i="19"/>
  <c r="G24" i="19"/>
  <c r="I24" i="19" l="1"/>
  <c r="N24" i="19"/>
  <c r="P24" i="19" s="1"/>
  <c r="Q24" i="19"/>
  <c r="S24" i="19" s="1"/>
  <c r="F25" i="19" l="1"/>
  <c r="G25" i="19" s="1"/>
  <c r="I25" i="19" l="1"/>
  <c r="Q25" i="19"/>
  <c r="S25" i="19" s="1"/>
  <c r="F26" i="19" s="1"/>
  <c r="N25" i="19"/>
  <c r="P25" i="19" s="1"/>
  <c r="G26" i="19" l="1"/>
  <c r="Q26" i="19" l="1"/>
  <c r="S26" i="19" s="1"/>
  <c r="F27" i="19" s="1"/>
  <c r="N26" i="19"/>
  <c r="P26" i="19" s="1"/>
  <c r="I26" i="19"/>
  <c r="G27" i="19" l="1"/>
  <c r="N27" i="19" l="1"/>
  <c r="P27" i="19" s="1"/>
  <c r="Q27" i="19"/>
  <c r="S27" i="19" s="1"/>
  <c r="I27" i="19"/>
  <c r="F28" i="19" l="1"/>
  <c r="G28" i="19" s="1"/>
  <c r="I28" i="19" s="1"/>
  <c r="Q28" i="19" l="1"/>
  <c r="S28" i="19" s="1"/>
  <c r="N28" i="19"/>
  <c r="P28" i="19" s="1"/>
  <c r="F29" i="19" l="1"/>
  <c r="G29" i="19" s="1"/>
  <c r="Q29" i="19" l="1"/>
  <c r="S29" i="19" s="1"/>
  <c r="N29" i="19"/>
  <c r="P29" i="19" s="1"/>
  <c r="I29" i="19"/>
  <c r="F30" i="19" l="1"/>
  <c r="G30" i="19" s="1"/>
  <c r="N30" i="19" s="1"/>
  <c r="P30" i="19" s="1"/>
  <c r="I30" i="19"/>
  <c r="Q30" i="19" l="1"/>
  <c r="S30" i="19" s="1"/>
  <c r="F31" i="19"/>
  <c r="G31" i="19" s="1"/>
  <c r="N31" i="19" l="1"/>
  <c r="P31" i="19" s="1"/>
  <c r="I31" i="19"/>
  <c r="Q31" i="19"/>
  <c r="S31" i="19" s="1"/>
  <c r="F32" i="19" s="1"/>
  <c r="G32" i="19" s="1"/>
  <c r="I32" i="19" l="1"/>
  <c r="N32" i="19"/>
  <c r="Q32" i="19"/>
  <c r="S32" i="19" s="1"/>
  <c r="F33" i="19" s="1"/>
  <c r="P32" i="19" l="1"/>
  <c r="G33" i="19"/>
  <c r="I33" i="19" l="1"/>
  <c r="Q33" i="19"/>
  <c r="S33" i="19" s="1"/>
  <c r="F34" i="19" s="1"/>
  <c r="N33" i="19"/>
  <c r="P33" i="19" l="1"/>
  <c r="G34" i="19"/>
  <c r="I34" i="19" l="1"/>
  <c r="Q34" i="19"/>
  <c r="S34" i="19" s="1"/>
  <c r="F35" i="19" s="1"/>
  <c r="N34" i="19"/>
  <c r="G35" i="19" l="1"/>
  <c r="P34" i="19"/>
  <c r="N35" i="19" l="1"/>
  <c r="Q35" i="19"/>
  <c r="S35" i="19" s="1"/>
  <c r="I35" i="19"/>
  <c r="P35" i="19"/>
  <c r="F36" i="19" l="1"/>
  <c r="G36" i="19"/>
  <c r="N36" i="19" s="1"/>
  <c r="P36" i="19" s="1"/>
  <c r="I36" i="19"/>
  <c r="Q36" i="19" l="1"/>
  <c r="S36" i="19" s="1"/>
  <c r="F37" i="19" s="1"/>
  <c r="G37" i="19" s="1"/>
  <c r="N37" i="19" l="1"/>
  <c r="Q37" i="19"/>
  <c r="S37" i="19" s="1"/>
  <c r="F38" i="19" s="1"/>
  <c r="I37" i="19"/>
  <c r="P37" i="19"/>
  <c r="G38" i="19" l="1"/>
  <c r="Q38" i="19" s="1"/>
  <c r="S38" i="19" s="1"/>
  <c r="I38" i="19"/>
  <c r="F39" i="19" l="1"/>
  <c r="G39" i="19" s="1"/>
  <c r="N38" i="19"/>
  <c r="P38" i="19" s="1"/>
  <c r="I39" i="19" l="1"/>
  <c r="Q39" i="19"/>
  <c r="S39" i="19" s="1"/>
  <c r="F40" i="19" s="1"/>
  <c r="N39" i="19"/>
  <c r="P39" i="19" l="1"/>
  <c r="G40" i="19"/>
  <c r="I40" i="19" l="1"/>
  <c r="Q40" i="19"/>
  <c r="S40" i="19" s="1"/>
  <c r="F41" i="19" s="1"/>
  <c r="N40" i="19"/>
  <c r="G41" i="19" l="1"/>
  <c r="P40" i="19"/>
  <c r="N41" i="19" l="1"/>
  <c r="I41" i="19"/>
  <c r="P41" i="19"/>
  <c r="Q41" i="19"/>
  <c r="S41" i="19" s="1"/>
  <c r="F42" i="19" l="1"/>
  <c r="G42" i="19" s="1"/>
  <c r="Q42" i="19" l="1"/>
  <c r="S42" i="19" s="1"/>
  <c r="F43" i="19" s="1"/>
  <c r="N42" i="19"/>
  <c r="P42" i="19" s="1"/>
  <c r="I42" i="19"/>
  <c r="G43" i="19" l="1"/>
  <c r="I43" i="19" l="1"/>
  <c r="N43" i="19"/>
  <c r="P43" i="19" s="1"/>
  <c r="Q43" i="19"/>
  <c r="S43" i="19" s="1"/>
  <c r="F44" i="19" s="1"/>
  <c r="G44" i="19" l="1"/>
  <c r="Q44" i="19" s="1"/>
  <c r="S44" i="19" s="1"/>
  <c r="F45" i="19" s="1"/>
  <c r="I44" i="19"/>
  <c r="N44" i="19" l="1"/>
  <c r="P44" i="19" s="1"/>
  <c r="G45" i="19"/>
  <c r="I45" i="19" s="1"/>
  <c r="Q45" i="19" l="1"/>
  <c r="S45" i="19" s="1"/>
  <c r="F46" i="19" s="1"/>
  <c r="G46" i="19" s="1"/>
  <c r="N45" i="19"/>
  <c r="P45" i="19" s="1"/>
  <c r="Q46" i="19" l="1"/>
  <c r="S46" i="19" s="1"/>
  <c r="F47" i="19" s="1"/>
  <c r="I46" i="19"/>
  <c r="N46" i="19"/>
  <c r="P46" i="19" s="1"/>
  <c r="G47" i="19"/>
  <c r="Q47" i="19" l="1"/>
  <c r="S47" i="19" s="1"/>
  <c r="F48" i="19" s="1"/>
  <c r="I47" i="19"/>
  <c r="N47" i="19"/>
  <c r="P47" i="19" s="1"/>
  <c r="G48" i="19" l="1"/>
  <c r="Q48" i="19" l="1"/>
  <c r="S48" i="19" s="1"/>
  <c r="I48" i="19"/>
  <c r="N48" i="19"/>
  <c r="F49" i="19" l="1"/>
  <c r="G49" i="19" s="1"/>
  <c r="N49" i="19" s="1"/>
  <c r="P49" i="19" s="1"/>
  <c r="P48" i="19"/>
  <c r="Q49" i="19" l="1"/>
  <c r="S49" i="19" s="1"/>
  <c r="F50" i="19" s="1"/>
  <c r="I49" i="19"/>
  <c r="G50" i="19" s="1"/>
  <c r="Q50" i="19" l="1"/>
  <c r="S50" i="19" s="1"/>
  <c r="F51" i="19" s="1"/>
  <c r="I50" i="19"/>
  <c r="N50" i="19"/>
  <c r="P50" i="19" s="1"/>
  <c r="G51" i="19" l="1"/>
  <c r="I51" i="19" l="1"/>
  <c r="Q51" i="19"/>
  <c r="S51" i="19" s="1"/>
  <c r="F52" i="19" s="1"/>
  <c r="N51" i="19"/>
  <c r="P51" i="19" s="1"/>
  <c r="G52" i="19" l="1"/>
  <c r="N52" i="19" l="1"/>
  <c r="P52" i="19" s="1"/>
  <c r="Q52" i="19"/>
  <c r="S52" i="19" s="1"/>
  <c r="I52" i="19"/>
  <c r="F53" i="19" l="1"/>
  <c r="G53" i="19"/>
  <c r="I53" i="19" l="1"/>
  <c r="Q53" i="19"/>
  <c r="S53" i="19" s="1"/>
  <c r="F54" i="19" s="1"/>
  <c r="N53" i="19"/>
  <c r="G54" i="19" l="1"/>
  <c r="P53" i="19"/>
  <c r="Q54" i="19" l="1"/>
  <c r="S54" i="19" s="1"/>
  <c r="I54" i="19"/>
  <c r="N54" i="19"/>
  <c r="P54" i="19" s="1"/>
</calcChain>
</file>

<file path=xl/comments1.xml><?xml version="1.0" encoding="utf-8"?>
<comments xmlns="http://schemas.openxmlformats.org/spreadsheetml/2006/main">
  <authors>
    <author>Mandar Kulklarni</author>
  </authors>
  <commentList>
    <comment ref="G19" authorId="0" shapeId="0">
      <text>
        <r>
          <rPr>
            <b/>
            <sz val="9"/>
            <color indexed="81"/>
            <rFont val="Tahoma"/>
            <charset val="1"/>
          </rPr>
          <t>Mandar Kulklarni:</t>
        </r>
        <r>
          <rPr>
            <sz val="9"/>
            <color indexed="81"/>
            <rFont val="Tahoma"/>
            <charset val="1"/>
          </rPr>
          <t xml:space="preserve">
Merchant Entered Price</t>
        </r>
      </text>
    </comment>
  </commentList>
</comments>
</file>

<file path=xl/sharedStrings.xml><?xml version="1.0" encoding="utf-8"?>
<sst xmlns="http://schemas.openxmlformats.org/spreadsheetml/2006/main" count="145" uniqueCount="139">
  <si>
    <t>Gross margin</t>
  </si>
  <si>
    <t>Month2</t>
  </si>
  <si>
    <t>Month1</t>
  </si>
  <si>
    <t>Month3</t>
  </si>
  <si>
    <t>Month4</t>
  </si>
  <si>
    <t>Month5</t>
  </si>
  <si>
    <t>Month6</t>
  </si>
  <si>
    <t>Month7</t>
  </si>
  <si>
    <t>Month8</t>
  </si>
  <si>
    <t>Month9</t>
  </si>
  <si>
    <t>Month10</t>
  </si>
  <si>
    <t>Month11</t>
  </si>
  <si>
    <t>Month12</t>
  </si>
  <si>
    <t>Headers</t>
  </si>
  <si>
    <t>Purchase price per unit</t>
  </si>
  <si>
    <t>Total number of customers</t>
  </si>
  <si>
    <t>Number of new customers</t>
  </si>
  <si>
    <t>Average revenue per subsriber(ARPS)</t>
  </si>
  <si>
    <t>Net new customers</t>
  </si>
  <si>
    <t>Average revenue per new subsriber(ARPS-New)</t>
  </si>
  <si>
    <t>Chruned MRR(check formula later)</t>
  </si>
  <si>
    <t>% Customer churn</t>
  </si>
  <si>
    <t>Not started month</t>
  </si>
  <si>
    <t>Starting MRR</t>
  </si>
  <si>
    <t>Ending MRR</t>
  </si>
  <si>
    <t>ARR(Annualized run rate)</t>
  </si>
  <si>
    <t>Net New MRR</t>
  </si>
  <si>
    <t>% MRR Churn</t>
  </si>
  <si>
    <t>%Net MRR Churn</t>
  </si>
  <si>
    <t>LTV(Subscriber Lifetime Value)</t>
  </si>
  <si>
    <t>Revenue</t>
  </si>
  <si>
    <t>Cost of goods sold</t>
  </si>
  <si>
    <t>Gross margin %</t>
  </si>
  <si>
    <t>Operating profit/loss</t>
  </si>
  <si>
    <t>Unit Economics(New Customer)</t>
  </si>
  <si>
    <t>CAC</t>
  </si>
  <si>
    <t>Adjusted Sales and Marketing expenses</t>
  </si>
  <si>
    <t>LTV/CAC Ratio</t>
  </si>
  <si>
    <t>Formula</t>
  </si>
  <si>
    <t>NA</t>
  </si>
  <si>
    <t>Numbers of churned customers(negative)</t>
  </si>
  <si>
    <t>Total # customers of last month+ Net new customers of current month</t>
  </si>
  <si>
    <t># New customers + #churned customers</t>
  </si>
  <si>
    <t>Negative(#churned customers current month/total number of customers last month)</t>
  </si>
  <si>
    <t>Ending MRR of last month</t>
  </si>
  <si>
    <t>Ending MRR*12</t>
  </si>
  <si>
    <t># new customer* Sale price per unit</t>
  </si>
  <si>
    <t>Total customers*purchase price</t>
  </si>
  <si>
    <t>Revenue-COGS</t>
  </si>
  <si>
    <t>gorss margin/revenue</t>
  </si>
  <si>
    <t>ARPS new cust*Gross margin%/%MRR churn</t>
  </si>
  <si>
    <t>Ending MRR of last month + Net New MRR</t>
  </si>
  <si>
    <t>Sales/Mktg Exp/# New Customers*1000</t>
  </si>
  <si>
    <t>Months to recover CAC</t>
  </si>
  <si>
    <t xml:space="preserve"> </t>
  </si>
  <si>
    <t>CAC/(ARPS(new)*Gross margin%)</t>
  </si>
  <si>
    <t>New MRR+ Churned MRR</t>
  </si>
  <si>
    <t>LTV/CAC</t>
  </si>
  <si>
    <t>Operating profit/loss %</t>
  </si>
  <si>
    <t>revenue*gross margin% - total expenses</t>
  </si>
  <si>
    <t>operating profit/loass/COGS</t>
  </si>
  <si>
    <t>Subscriber Lifetime period</t>
  </si>
  <si>
    <t>1/%customer churn</t>
  </si>
  <si>
    <t>Churned MRR / Last month's Ending MRR</t>
  </si>
  <si>
    <t>Total operational expenses</t>
  </si>
  <si>
    <t>negative (%MRR churn *ending MRR of last month)????-discarded
Churned customers*Sale price per unit</t>
  </si>
  <si>
    <t>New MRR(Check formula later)- It will change</t>
  </si>
  <si>
    <t>New MRR/# New Customers*1000</t>
  </si>
  <si>
    <t>Ending MRR/# Total customers*1000</t>
  </si>
  <si>
    <t>churned MRR/starting MRR</t>
  </si>
  <si>
    <t>revenue</t>
  </si>
  <si>
    <t>purchase price</t>
  </si>
  <si>
    <t>quantity</t>
  </si>
  <si>
    <t>Price Function: P=50-0.002*Q</t>
  </si>
  <si>
    <t>Cost Function: C=140000+10*Q</t>
  </si>
  <si>
    <t>Price</t>
  </si>
  <si>
    <t>Cost</t>
  </si>
  <si>
    <t>revenue=P*Q</t>
  </si>
  <si>
    <t>Profit</t>
  </si>
  <si>
    <t>Price Elasticisty</t>
  </si>
  <si>
    <t>Avg price Elasticity</t>
  </si>
  <si>
    <t xml:space="preserve">I launched product X with PP 30 Rs, breakeven is 34 Rs,MRP is 54 Rs  </t>
  </si>
  <si>
    <t>Leets say the opening price will be manually set(less than MRP) as 52</t>
  </si>
  <si>
    <t>Initial Demand density of product X was 21.00 perecent</t>
  </si>
  <si>
    <t>For the given demand density, offer price should be inversely proportional to demand chane rate</t>
  </si>
  <si>
    <t>When to change the price from A to B</t>
  </si>
  <si>
    <t>IN what situation I should increase the price</t>
  </si>
  <si>
    <t>In which situation I should decrease the price</t>
  </si>
  <si>
    <t>Initally the demand is expected to increase starting from 0 irrespective of price change. Eventually it is expected to stabilize fo rthe given price and u need to reduce price in order to increase it again.</t>
  </si>
  <si>
    <t>cost/10000</t>
  </si>
  <si>
    <t>Profit/10000</t>
  </si>
  <si>
    <t>revenue/10000</t>
  </si>
  <si>
    <t>Varaible cost per unit</t>
  </si>
  <si>
    <t>Fixed expense</t>
  </si>
  <si>
    <t>Variable expenses</t>
  </si>
  <si>
    <t>Total cost</t>
  </si>
  <si>
    <t>marginal cost</t>
  </si>
  <si>
    <t>marginal revenue</t>
  </si>
  <si>
    <t>Offer Price</t>
  </si>
  <si>
    <t>slope</t>
  </si>
  <si>
    <t>Total Fixed cost per period per product</t>
  </si>
  <si>
    <t>Slope reduction percentage</t>
  </si>
  <si>
    <t>actual quantity</t>
  </si>
  <si>
    <t>Actual quantity rise(%)</t>
  </si>
  <si>
    <t>Quantity rise attributed to new price</t>
  </si>
  <si>
    <t>% rquntity rise attributed to new price</t>
  </si>
  <si>
    <t>avregage quantity rise as of price</t>
  </si>
  <si>
    <t>Weighted average</t>
  </si>
  <si>
    <t>Price specific quantity-specific cost</t>
  </si>
  <si>
    <t>Price specific qunatity-specific profit</t>
  </si>
  <si>
    <t>Price specific quantity-specific revenue</t>
  </si>
  <si>
    <t>Basic Philosophy</t>
  </si>
  <si>
    <t>Subscription provides long term association between the merchant(online shopping portal and subscriber</t>
  </si>
  <si>
    <t>At the start of the business merchant has to forecast(predict) the incoming subscriptions and outgoing subscriptions for every product. When business is new this forecasting will be manual and merely based on expereince of the merchant. So may not be accurate.</t>
  </si>
  <si>
    <t>After few months/week the forecast should be "corrected" based on historical performance of a product. Example: For colgate toothpaste merchant has predicted 2000,3000,4000 subscriptions in Jan,Feb,Mar respectively. So his next forecast will be calculated as 5000,6000,7000 for Apr,May,June and so on. But in reality he could get 2400,4800,7200 subscriptions for Jan,feb,Mar. Then his forecast should be corrected to 9600,12000 for Apr,May and so on.</t>
  </si>
  <si>
    <t>When a subscriber subscribes for a product (say toothpaste ,2 per month,for one year) for a subscription duration, he will be offered discounted price on that product. The discounted price( price less than MRP) should be calculated based on performance of that product over a period and the available margin on that product.</t>
  </si>
  <si>
    <t xml:space="preserve">Each product may have different price sensitivity. Price sensitivity is impact of small change in product price on the overall demand of that product. Some products are very sensetive to price changes;i.e. very small change in offered price can create large change in demand. Some products are relatively less price sensitive ( example: Colgate toothpaste is a reputed brand.So even if its price is increased by some amount it will not make any significant change in its demand). </t>
  </si>
  <si>
    <t>Relationship between price change and demand change is inverse;i.e. When price decreases typically demand of the product increases. This relationship is called as "demand function" in economics. Product's sensitivity is defined as "price elasticity of demand" in economics.</t>
  </si>
  <si>
    <t>Depending on price sensitivity of the product ,we have categorized products as 
1. Price committed product: Offered price to a subscriber will remain same throughout subscription period( even if original price changes). These product are selected by merchant based on price volatility of that product. A merchant may not mark "Toor Dal" as "price commited" product as its price may vary  by 200%( 50 to 100 Rs,100 to 200 Rs),but may mark colgate toothpaste as"price committed"
2. Percentage Discount committed products: Some product which are medium volatile in terms of price may be committed as "percentage discount committed" product. Here the discount percentage (on MRP) is committed to the subscriber for the complete subscription period. So if MRP changes frequently ,the offer price also changes,but the discount percentage will be maintained constant. 
3. No Commitment Product: Products like Toor Dal may fall in this category.A subscriber has to pay latest price thourhgout subscription period and this price may vary every now and then. Merchant is not committing any price for the whole subscription perid.</t>
  </si>
  <si>
    <t>Every day system compute new offered price of every subscriptionable product for that day.So all subscribers subscribing to the same product on the same day will be offered same offer price for it. But the subscribers who subscribes for the same product but on a different days may get different price.</t>
  </si>
  <si>
    <t>How the price of a product is determined (consider ABC Toothpaste)</t>
  </si>
  <si>
    <t>A merchant forecasts for ABC product for few months/year.Forecast should include number of new subscritiptions per month and number of chruned(cancelld) subscriptions per month(refer to ForecastingPlan_reference).</t>
  </si>
  <si>
    <r>
      <t xml:space="preserve">Merchant enters a opening offered price of ABC. Offered price should always follow the rule: </t>
    </r>
    <r>
      <rPr>
        <b/>
        <sz val="11"/>
        <color theme="1"/>
        <rFont val="Calibri"/>
        <family val="2"/>
        <scheme val="minor"/>
      </rPr>
      <t>Breakeven Pirce &lt;= Offered price &lt;= MRP.</t>
    </r>
  </si>
  <si>
    <t>Breakeven price = purchase price per unit + fixed operating expenses per unit + variable operating expenses per unit + others (merchant's profit % per unit)</t>
  </si>
  <si>
    <t>Some merchants may start with lowest offered price( breakeven price) and then gradually increase it. Some merchants may start with highest price(slightly less than or equal to MRP) and then gradually decrease it.</t>
  </si>
  <si>
    <t>For that opening price he will get some subscriptions.When he will reallize steady flow(from expontntial flow) of subscription he may quote a new price(more or less than current offered price).</t>
  </si>
  <si>
    <t xml:space="preserve">Thus price will start following the "deamdn curve" as shown in the demand function graph.When system gets two readings of price vs demand it can calculate slope of demnd curve as (y2-y1)/(x2-x1). </t>
  </si>
  <si>
    <t>Based on actual demands associated with earier offered prices new demand should be "forecasted" using some time series/regression methods.</t>
  </si>
  <si>
    <r>
      <t xml:space="preserve">for every price,its actual demand the </t>
    </r>
    <r>
      <rPr>
        <b/>
        <sz val="11"/>
        <color theme="1"/>
        <rFont val="Calibri"/>
        <family val="2"/>
        <scheme val="minor"/>
      </rPr>
      <t>revenue</t>
    </r>
    <r>
      <rPr>
        <sz val="11"/>
        <color theme="1"/>
        <rFont val="Calibri"/>
        <family val="2"/>
        <scheme val="minor"/>
      </rPr>
      <t xml:space="preserve"> is calculated. Also for the same actual demand,purchase price per unit,operating costs per unit its </t>
    </r>
    <r>
      <rPr>
        <b/>
        <sz val="11"/>
        <color theme="1"/>
        <rFont val="Calibri"/>
        <family val="2"/>
        <scheme val="minor"/>
      </rPr>
      <t>total cost</t>
    </r>
    <r>
      <rPr>
        <sz val="11"/>
        <color theme="1"/>
        <rFont val="Calibri"/>
        <family val="2"/>
        <scheme val="minor"/>
      </rPr>
      <t xml:space="preserve"> is also calculated. So </t>
    </r>
    <r>
      <rPr>
        <b/>
        <sz val="11"/>
        <color theme="1"/>
        <rFont val="Calibri"/>
        <family val="2"/>
        <scheme val="minor"/>
      </rPr>
      <t xml:space="preserve">profit = total revenue-total cost </t>
    </r>
    <r>
      <rPr>
        <sz val="11"/>
        <color theme="1"/>
        <rFont val="Calibri"/>
        <family val="2"/>
        <scheme val="minor"/>
      </rPr>
      <t xml:space="preserve">is calculated. System should be checking if the profit is growing or not. Profit curve is shown beside this column. </t>
    </r>
  </si>
  <si>
    <r>
      <t xml:space="preserve">Using the demand function: </t>
    </r>
    <r>
      <rPr>
        <b/>
        <sz val="11"/>
        <color theme="1"/>
        <rFont val="Calibri"/>
        <family val="2"/>
        <scheme val="minor"/>
      </rPr>
      <t>Price= Intercept +((-slope)*demand)</t>
    </r>
    <r>
      <rPr>
        <sz val="11"/>
        <color theme="1"/>
        <rFont val="Calibri"/>
        <family val="2"/>
        <scheme val="minor"/>
      </rPr>
      <t>, new offered price is calculated for the forecasted demand.</t>
    </r>
  </si>
  <si>
    <t>offered price per unit</t>
  </si>
  <si>
    <r>
      <t xml:space="preserve">As shown is the profit graph, profit starts from negative, increases to some level and starts decreasing again. This is because when we decrease price,demand increases so reveneue will increase. But at the same time cost will also increase. So only for few combinations of offer price and demanded quantity merchant will expereince increase in profit(for the given demand curve slope). 
When profit starts decreasing again, system will need to change the </t>
    </r>
    <r>
      <rPr>
        <b/>
        <sz val="11"/>
        <color theme="1"/>
        <rFont val="Calibri"/>
        <family val="2"/>
        <scheme val="minor"/>
      </rPr>
      <t>"slope" in order to start increasing the profiit again ( refer to demand function price =Intercept - slope*demand). Refer to "Profit maximization" illustration.</t>
    </r>
  </si>
  <si>
    <t xml:space="preserve">One of the challenge to determine, how much change should be done to slope,so that offered price will not exhorbitently change? </t>
  </si>
  <si>
    <t>Requirements from statistical  modeling</t>
  </si>
  <si>
    <t>First couple of prices are manully decided by the merchant and these prices will attract some subscriptions( demand). Next price should be determined by forecasting new demandsbased earlier two demands. Which forecasting model should be applied for forecasting new demand based on earlier two records of demands? Is it possible?</t>
  </si>
  <si>
    <t>When we will have of number of records for subscriptions( 10,20,30,100,500,2000,5000 etc), how the forecastig models should be changed to get most accurate forecasting? Should time series based forecasting to be used or regression based models hould be used?</t>
  </si>
  <si>
    <t>Subscription count( demand) is closely associated with offered price. In case of time series based prediction the forecast will always be based on time OR can it be based on price( demand vs price) as shown in demand function?</t>
  </si>
  <si>
    <t xml:space="preserve">One of the requirement is to use the earlier real records to correct future forecasting. So when merchant starts business,he does not have any past history.So he will do manual demand forecasting for each product( which is error prone). But against this when real subscriptions are registered month on month,they should correct his manual forecasts for coming months.
Example: Merchant has forecasted for ABC toothpaste from Jan to Dec 2016 as 540,690,790,1160 ...etc. Infirst three /four months the actual subscriptions registered per month are Jan =670,Feb =790, March= 1180,April=1450 etc. So based on this real data forecasts for May,June..Dec should be modified.
This modification should keep correcting futrure forecasts every 15 days/1 month. </t>
  </si>
  <si>
    <r>
      <t xml:space="preserve">Currentl I have tried to use </t>
    </r>
    <r>
      <rPr>
        <b/>
        <sz val="11"/>
        <color theme="1"/>
        <rFont val="Calibri"/>
        <family val="2"/>
        <scheme val="minor"/>
      </rPr>
      <t>weighted average</t>
    </r>
    <r>
      <rPr>
        <sz val="11"/>
        <color theme="1"/>
        <rFont val="Calibri"/>
        <family val="2"/>
        <scheme val="minor"/>
      </rPr>
      <t xml:space="preserve"> to change the slope( slope will get changed when profit start decreasing) as
slope = slope - (slope*weighted average/100). Is there a better method to change the slope so that price will not abruptly change?
(Refer to "final2" sheet.It is not working for all scenarios,only illustration of attributes used to calculate revenue,slope,cost etc)</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</si>
</sst>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0"/>
  </numFmts>
  <fonts count="5"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2" tint="-0.249977111117893"/>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s>
  <cellStyleXfs count="2">
    <xf numFmtId="0" fontId="0" fillId="0" borderId="0"/>
    <xf numFmtId="0" fontId="1" fillId="0" borderId="2" applyNumberFormat="0" applyFill="0" applyAlignment="0" applyProtection="0"/>
  </cellStyleXfs>
  <cellXfs count="37">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0" borderId="0" xfId="0" applyFont="1"/>
    <xf numFmtId="0" fontId="0" fillId="4" borderId="0" xfId="0" applyFill="1" applyAlignment="1">
      <alignment horizontal="left" vertical="top" wrapText="1"/>
    </xf>
    <xf numFmtId="0" fontId="0" fillId="6" borderId="0" xfId="0" applyFill="1" applyAlignment="1">
      <alignment horizontal="left" vertical="top" wrapText="1"/>
    </xf>
    <xf numFmtId="0" fontId="0" fillId="2" borderId="1" xfId="0" applyFill="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left" vertical="top" wrapText="1"/>
    </xf>
    <xf numFmtId="10"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0" fillId="4" borderId="1" xfId="0" applyFill="1" applyBorder="1" applyAlignment="1">
      <alignment horizontal="left" vertical="top" wrapText="1"/>
    </xf>
    <xf numFmtId="10" fontId="0" fillId="0" borderId="1" xfId="0" applyNumberFormat="1" applyBorder="1" applyAlignment="1">
      <alignment horizontal="left" vertical="top"/>
    </xf>
    <xf numFmtId="0" fontId="1" fillId="5" borderId="1" xfId="1" applyFill="1" applyBorder="1" applyAlignment="1">
      <alignment horizontal="left" vertical="top" wrapText="1"/>
    </xf>
    <xf numFmtId="0" fontId="0" fillId="0" borderId="0" xfId="0" applyAlignment="1">
      <alignment wrapText="1"/>
    </xf>
    <xf numFmtId="2" fontId="0" fillId="0" borderId="1" xfId="0" applyNumberFormat="1" applyBorder="1" applyAlignment="1">
      <alignment horizontal="left" vertical="top" wrapText="1"/>
    </xf>
    <xf numFmtId="0" fontId="0" fillId="7" borderId="1" xfId="0" applyFill="1" applyBorder="1" applyAlignment="1">
      <alignment horizontal="left" vertical="top" wrapText="1"/>
    </xf>
    <xf numFmtId="164" fontId="0" fillId="0" borderId="1" xfId="0" applyNumberFormat="1" applyBorder="1" applyAlignment="1">
      <alignment horizontal="left" vertical="top" wrapText="1"/>
    </xf>
    <xf numFmtId="164" fontId="0" fillId="0" borderId="0" xfId="0" applyNumberFormat="1" applyAlignment="1">
      <alignment horizontal="left" vertical="top" wrapText="1"/>
    </xf>
    <xf numFmtId="9" fontId="0" fillId="0" borderId="0" xfId="0" applyNumberForma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165" fontId="0" fillId="0" borderId="0" xfId="0" applyNumberFormat="1" applyAlignment="1">
      <alignment horizontal="left" vertical="top" wrapText="1"/>
    </xf>
    <xf numFmtId="165" fontId="0" fillId="7" borderId="1" xfId="0" applyNumberFormat="1" applyFill="1" applyBorder="1" applyAlignment="1">
      <alignment horizontal="left" vertical="top" wrapText="1"/>
    </xf>
    <xf numFmtId="2" fontId="0" fillId="2" borderId="1" xfId="0" applyNumberFormat="1" applyFill="1" applyBorder="1" applyAlignment="1">
      <alignment horizontal="left" vertical="top" wrapText="1"/>
    </xf>
    <xf numFmtId="165" fontId="0" fillId="2" borderId="1" xfId="0" applyNumberFormat="1" applyFill="1" applyBorder="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0" fillId="0" borderId="0" xfId="0" applyBorder="1" applyAlignment="1" applyProtection="1">
      <alignment horizontal="left" vertical="top" wrapText="1" readingOrder="1"/>
      <protection locked="0"/>
    </xf>
    <xf numFmtId="0" fontId="1" fillId="0" borderId="0" xfId="0" applyFont="1" applyBorder="1" applyAlignment="1" applyProtection="1">
      <alignment horizontal="left" vertical="top" wrapText="1" readingOrder="1"/>
      <protection locked="0"/>
    </xf>
    <xf numFmtId="0" fontId="0" fillId="0" borderId="0" xfId="0" applyBorder="1" applyAlignment="1" applyProtection="1">
      <alignment horizontal="left" vertical="top" wrapText="1" readingOrder="1"/>
      <protection locked="0"/>
    </xf>
    <xf numFmtId="0" fontId="0" fillId="0" borderId="0" xfId="0" applyAlignment="1" applyProtection="1">
      <alignment horizontal="left" vertical="top" wrapText="1" readingOrder="1"/>
      <protection locked="0"/>
    </xf>
    <xf numFmtId="2" fontId="0" fillId="0" borderId="0" xfId="0" applyNumberFormat="1" applyBorder="1" applyAlignment="1" applyProtection="1">
      <alignment horizontal="left" vertical="top" wrapText="1" readingOrder="1"/>
      <protection locked="0"/>
    </xf>
    <xf numFmtId="2" fontId="0" fillId="0" borderId="0" xfId="0" applyNumberFormat="1" applyAlignment="1" applyProtection="1">
      <alignment horizontal="left" vertical="top" wrapText="1" readingOrder="1"/>
      <protection locked="0"/>
    </xf>
    <xf numFmtId="0" fontId="2" fillId="0" borderId="0" xfId="0" applyFont="1" applyBorder="1" applyAlignment="1" applyProtection="1">
      <alignment horizontal="left" vertical="top" wrapText="1" readingOrder="1"/>
      <protection locked="0"/>
    </xf>
  </cellXfs>
  <cellStyles count="2">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MaxProfit!$D$5</c:f>
              <c:strCache>
                <c:ptCount val="1"/>
                <c:pt idx="0">
                  <c:v>Cost</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MaxProfit!$D$6:$D$136</c:f>
              <c:numCache>
                <c:formatCode>General</c:formatCode>
                <c:ptCount val="131"/>
                <c:pt idx="0">
                  <c:v>140000</c:v>
                </c:pt>
                <c:pt idx="1">
                  <c:v>142000</c:v>
                </c:pt>
                <c:pt idx="2">
                  <c:v>144000</c:v>
                </c:pt>
                <c:pt idx="3">
                  <c:v>146000</c:v>
                </c:pt>
                <c:pt idx="4">
                  <c:v>148000</c:v>
                </c:pt>
                <c:pt idx="5">
                  <c:v>150000</c:v>
                </c:pt>
                <c:pt idx="6">
                  <c:v>152000</c:v>
                </c:pt>
                <c:pt idx="7">
                  <c:v>154000</c:v>
                </c:pt>
                <c:pt idx="8">
                  <c:v>156000</c:v>
                </c:pt>
                <c:pt idx="9">
                  <c:v>158000</c:v>
                </c:pt>
                <c:pt idx="10">
                  <c:v>160000</c:v>
                </c:pt>
                <c:pt idx="11">
                  <c:v>162000</c:v>
                </c:pt>
                <c:pt idx="12">
                  <c:v>164000</c:v>
                </c:pt>
                <c:pt idx="13">
                  <c:v>166000</c:v>
                </c:pt>
                <c:pt idx="14">
                  <c:v>168000</c:v>
                </c:pt>
                <c:pt idx="15">
                  <c:v>170000</c:v>
                </c:pt>
                <c:pt idx="16">
                  <c:v>172000</c:v>
                </c:pt>
                <c:pt idx="17">
                  <c:v>174000</c:v>
                </c:pt>
                <c:pt idx="18">
                  <c:v>176000</c:v>
                </c:pt>
                <c:pt idx="19">
                  <c:v>178000</c:v>
                </c:pt>
                <c:pt idx="20">
                  <c:v>180000</c:v>
                </c:pt>
                <c:pt idx="21">
                  <c:v>182000</c:v>
                </c:pt>
                <c:pt idx="22">
                  <c:v>184000</c:v>
                </c:pt>
                <c:pt idx="23">
                  <c:v>186000</c:v>
                </c:pt>
                <c:pt idx="24">
                  <c:v>188000</c:v>
                </c:pt>
                <c:pt idx="25">
                  <c:v>190000</c:v>
                </c:pt>
                <c:pt idx="26">
                  <c:v>192000</c:v>
                </c:pt>
                <c:pt idx="27">
                  <c:v>194000</c:v>
                </c:pt>
                <c:pt idx="28">
                  <c:v>196000</c:v>
                </c:pt>
                <c:pt idx="29">
                  <c:v>198000</c:v>
                </c:pt>
                <c:pt idx="30">
                  <c:v>200000</c:v>
                </c:pt>
                <c:pt idx="31">
                  <c:v>202000</c:v>
                </c:pt>
                <c:pt idx="32">
                  <c:v>204000</c:v>
                </c:pt>
                <c:pt idx="33">
                  <c:v>206000</c:v>
                </c:pt>
                <c:pt idx="34">
                  <c:v>208000</c:v>
                </c:pt>
                <c:pt idx="35">
                  <c:v>210000</c:v>
                </c:pt>
                <c:pt idx="36">
                  <c:v>212000</c:v>
                </c:pt>
                <c:pt idx="37">
                  <c:v>214000</c:v>
                </c:pt>
                <c:pt idx="38">
                  <c:v>216000</c:v>
                </c:pt>
                <c:pt idx="39">
                  <c:v>218000</c:v>
                </c:pt>
                <c:pt idx="40">
                  <c:v>220000</c:v>
                </c:pt>
                <c:pt idx="41">
                  <c:v>222000</c:v>
                </c:pt>
                <c:pt idx="42">
                  <c:v>224000</c:v>
                </c:pt>
                <c:pt idx="43">
                  <c:v>226000</c:v>
                </c:pt>
                <c:pt idx="44">
                  <c:v>228000</c:v>
                </c:pt>
                <c:pt idx="45">
                  <c:v>230000</c:v>
                </c:pt>
                <c:pt idx="46">
                  <c:v>232000</c:v>
                </c:pt>
                <c:pt idx="47">
                  <c:v>234000</c:v>
                </c:pt>
                <c:pt idx="48">
                  <c:v>236000</c:v>
                </c:pt>
                <c:pt idx="49">
                  <c:v>238000</c:v>
                </c:pt>
                <c:pt idx="50">
                  <c:v>240000</c:v>
                </c:pt>
                <c:pt idx="51">
                  <c:v>240500</c:v>
                </c:pt>
                <c:pt idx="52">
                  <c:v>241000</c:v>
                </c:pt>
                <c:pt idx="53">
                  <c:v>242000</c:v>
                </c:pt>
                <c:pt idx="54">
                  <c:v>244000</c:v>
                </c:pt>
                <c:pt idx="55">
                  <c:v>246000</c:v>
                </c:pt>
                <c:pt idx="56">
                  <c:v>248000</c:v>
                </c:pt>
                <c:pt idx="57">
                  <c:v>250000</c:v>
                </c:pt>
                <c:pt idx="58">
                  <c:v>252000</c:v>
                </c:pt>
                <c:pt idx="59">
                  <c:v>254000</c:v>
                </c:pt>
                <c:pt idx="60">
                  <c:v>256000</c:v>
                </c:pt>
                <c:pt idx="61">
                  <c:v>258000</c:v>
                </c:pt>
                <c:pt idx="62">
                  <c:v>260000</c:v>
                </c:pt>
                <c:pt idx="63">
                  <c:v>262000</c:v>
                </c:pt>
                <c:pt idx="64">
                  <c:v>264000</c:v>
                </c:pt>
                <c:pt idx="65">
                  <c:v>266000</c:v>
                </c:pt>
                <c:pt idx="66">
                  <c:v>268000</c:v>
                </c:pt>
                <c:pt idx="67">
                  <c:v>270000</c:v>
                </c:pt>
                <c:pt idx="68">
                  <c:v>272000</c:v>
                </c:pt>
                <c:pt idx="69">
                  <c:v>274000</c:v>
                </c:pt>
                <c:pt idx="70">
                  <c:v>276000</c:v>
                </c:pt>
                <c:pt idx="71">
                  <c:v>278000</c:v>
                </c:pt>
                <c:pt idx="72">
                  <c:v>280000</c:v>
                </c:pt>
                <c:pt idx="73">
                  <c:v>282000</c:v>
                </c:pt>
                <c:pt idx="74">
                  <c:v>284000</c:v>
                </c:pt>
                <c:pt idx="75">
                  <c:v>286000</c:v>
                </c:pt>
                <c:pt idx="76">
                  <c:v>288000</c:v>
                </c:pt>
                <c:pt idx="77">
                  <c:v>290000</c:v>
                </c:pt>
                <c:pt idx="78">
                  <c:v>292000</c:v>
                </c:pt>
                <c:pt idx="79">
                  <c:v>294000</c:v>
                </c:pt>
                <c:pt idx="80">
                  <c:v>296000</c:v>
                </c:pt>
                <c:pt idx="81">
                  <c:v>298000</c:v>
                </c:pt>
                <c:pt idx="82">
                  <c:v>300000</c:v>
                </c:pt>
                <c:pt idx="83">
                  <c:v>302000</c:v>
                </c:pt>
                <c:pt idx="84">
                  <c:v>304000</c:v>
                </c:pt>
                <c:pt idx="85">
                  <c:v>306000</c:v>
                </c:pt>
                <c:pt idx="86">
                  <c:v>308000</c:v>
                </c:pt>
                <c:pt idx="87">
                  <c:v>310000</c:v>
                </c:pt>
                <c:pt idx="88">
                  <c:v>312000</c:v>
                </c:pt>
                <c:pt idx="89">
                  <c:v>314000</c:v>
                </c:pt>
                <c:pt idx="90">
                  <c:v>316000</c:v>
                </c:pt>
                <c:pt idx="91">
                  <c:v>318000</c:v>
                </c:pt>
                <c:pt idx="92">
                  <c:v>320000</c:v>
                </c:pt>
                <c:pt idx="93">
                  <c:v>322000</c:v>
                </c:pt>
                <c:pt idx="94">
                  <c:v>324000</c:v>
                </c:pt>
                <c:pt idx="95">
                  <c:v>326000</c:v>
                </c:pt>
                <c:pt idx="96">
                  <c:v>328000</c:v>
                </c:pt>
                <c:pt idx="97">
                  <c:v>330000</c:v>
                </c:pt>
                <c:pt idx="98">
                  <c:v>332000</c:v>
                </c:pt>
                <c:pt idx="99">
                  <c:v>334000</c:v>
                </c:pt>
                <c:pt idx="100">
                  <c:v>336000</c:v>
                </c:pt>
                <c:pt idx="101">
                  <c:v>338000</c:v>
                </c:pt>
                <c:pt idx="102">
                  <c:v>340000</c:v>
                </c:pt>
                <c:pt idx="103">
                  <c:v>342000</c:v>
                </c:pt>
                <c:pt idx="104">
                  <c:v>344000</c:v>
                </c:pt>
                <c:pt idx="105">
                  <c:v>346000</c:v>
                </c:pt>
                <c:pt idx="106">
                  <c:v>348000</c:v>
                </c:pt>
                <c:pt idx="107">
                  <c:v>350000</c:v>
                </c:pt>
                <c:pt idx="108">
                  <c:v>352000</c:v>
                </c:pt>
                <c:pt idx="109">
                  <c:v>354000</c:v>
                </c:pt>
                <c:pt idx="110">
                  <c:v>356000</c:v>
                </c:pt>
                <c:pt idx="111">
                  <c:v>358000</c:v>
                </c:pt>
                <c:pt idx="112">
                  <c:v>360000</c:v>
                </c:pt>
                <c:pt idx="113">
                  <c:v>362000</c:v>
                </c:pt>
                <c:pt idx="114">
                  <c:v>364000</c:v>
                </c:pt>
                <c:pt idx="115">
                  <c:v>366000</c:v>
                </c:pt>
                <c:pt idx="116">
                  <c:v>368000</c:v>
                </c:pt>
                <c:pt idx="117">
                  <c:v>370000</c:v>
                </c:pt>
                <c:pt idx="118">
                  <c:v>372000</c:v>
                </c:pt>
                <c:pt idx="119">
                  <c:v>374000</c:v>
                </c:pt>
                <c:pt idx="120">
                  <c:v>376000</c:v>
                </c:pt>
                <c:pt idx="121">
                  <c:v>378000</c:v>
                </c:pt>
                <c:pt idx="122">
                  <c:v>380000</c:v>
                </c:pt>
                <c:pt idx="123">
                  <c:v>382000</c:v>
                </c:pt>
                <c:pt idx="124">
                  <c:v>384000</c:v>
                </c:pt>
                <c:pt idx="125">
                  <c:v>386000</c:v>
                </c:pt>
                <c:pt idx="126">
                  <c:v>388000</c:v>
                </c:pt>
                <c:pt idx="127">
                  <c:v>390000</c:v>
                </c:pt>
                <c:pt idx="128">
                  <c:v>392000</c:v>
                </c:pt>
                <c:pt idx="129">
                  <c:v>394000</c:v>
                </c:pt>
                <c:pt idx="130">
                  <c:v>396000</c:v>
                </c:pt>
              </c:numCache>
            </c:numRef>
          </c:val>
          <c:smooth val="0"/>
        </c:ser>
        <c:ser>
          <c:idx val="2"/>
          <c:order val="1"/>
          <c:tx>
            <c:strRef>
              <c:f>MaxProfit!$J$5</c:f>
              <c:strCache>
                <c:ptCount val="1"/>
                <c:pt idx="0">
                  <c:v>revenue=P*Q</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MaxProfit!$J$6:$J$136</c:f>
              <c:numCache>
                <c:formatCode>General</c:formatCode>
                <c:ptCount val="131"/>
                <c:pt idx="0">
                  <c:v>0</c:v>
                </c:pt>
                <c:pt idx="1">
                  <c:v>9920</c:v>
                </c:pt>
                <c:pt idx="2">
                  <c:v>19680</c:v>
                </c:pt>
                <c:pt idx="3">
                  <c:v>29280</c:v>
                </c:pt>
                <c:pt idx="4">
                  <c:v>38720</c:v>
                </c:pt>
                <c:pt idx="5">
                  <c:v>48000</c:v>
                </c:pt>
                <c:pt idx="6">
                  <c:v>57120</c:v>
                </c:pt>
                <c:pt idx="7">
                  <c:v>66080</c:v>
                </c:pt>
                <c:pt idx="8">
                  <c:v>74880</c:v>
                </c:pt>
                <c:pt idx="9">
                  <c:v>83520</c:v>
                </c:pt>
                <c:pt idx="10">
                  <c:v>92000</c:v>
                </c:pt>
                <c:pt idx="11">
                  <c:v>100320</c:v>
                </c:pt>
                <c:pt idx="12">
                  <c:v>108480</c:v>
                </c:pt>
                <c:pt idx="13">
                  <c:v>116479.99999999999</c:v>
                </c:pt>
                <c:pt idx="14">
                  <c:v>124320</c:v>
                </c:pt>
                <c:pt idx="15">
                  <c:v>132000</c:v>
                </c:pt>
                <c:pt idx="16">
                  <c:v>139520</c:v>
                </c:pt>
                <c:pt idx="17">
                  <c:v>146880</c:v>
                </c:pt>
                <c:pt idx="18">
                  <c:v>154080</c:v>
                </c:pt>
                <c:pt idx="19">
                  <c:v>161120</c:v>
                </c:pt>
                <c:pt idx="20">
                  <c:v>168000</c:v>
                </c:pt>
                <c:pt idx="21">
                  <c:v>174720</c:v>
                </c:pt>
                <c:pt idx="22">
                  <c:v>181280</c:v>
                </c:pt>
                <c:pt idx="23">
                  <c:v>187680</c:v>
                </c:pt>
                <c:pt idx="24">
                  <c:v>193920</c:v>
                </c:pt>
                <c:pt idx="25">
                  <c:v>200000</c:v>
                </c:pt>
                <c:pt idx="26">
                  <c:v>205920</c:v>
                </c:pt>
                <c:pt idx="27">
                  <c:v>211680.00000000003</c:v>
                </c:pt>
                <c:pt idx="28">
                  <c:v>217279.99999999997</c:v>
                </c:pt>
                <c:pt idx="29">
                  <c:v>222720</c:v>
                </c:pt>
                <c:pt idx="30">
                  <c:v>228000</c:v>
                </c:pt>
                <c:pt idx="31">
                  <c:v>233120</c:v>
                </c:pt>
                <c:pt idx="32">
                  <c:v>238080.00000000003</c:v>
                </c:pt>
                <c:pt idx="33">
                  <c:v>242879.99999999997</c:v>
                </c:pt>
                <c:pt idx="34">
                  <c:v>247520</c:v>
                </c:pt>
                <c:pt idx="35">
                  <c:v>252000</c:v>
                </c:pt>
                <c:pt idx="36">
                  <c:v>256320</c:v>
                </c:pt>
                <c:pt idx="37">
                  <c:v>260480.00000000003</c:v>
                </c:pt>
                <c:pt idx="38">
                  <c:v>264480</c:v>
                </c:pt>
                <c:pt idx="39">
                  <c:v>268320</c:v>
                </c:pt>
                <c:pt idx="40">
                  <c:v>272000</c:v>
                </c:pt>
                <c:pt idx="41">
                  <c:v>275520</c:v>
                </c:pt>
                <c:pt idx="42">
                  <c:v>278880</c:v>
                </c:pt>
                <c:pt idx="43">
                  <c:v>282080</c:v>
                </c:pt>
                <c:pt idx="44">
                  <c:v>285120</c:v>
                </c:pt>
                <c:pt idx="45">
                  <c:v>288000</c:v>
                </c:pt>
                <c:pt idx="46">
                  <c:v>290720</c:v>
                </c:pt>
                <c:pt idx="47">
                  <c:v>293280</c:v>
                </c:pt>
                <c:pt idx="48">
                  <c:v>295680</c:v>
                </c:pt>
                <c:pt idx="49">
                  <c:v>297920</c:v>
                </c:pt>
                <c:pt idx="50">
                  <c:v>300000</c:v>
                </c:pt>
                <c:pt idx="51">
                  <c:v>300495</c:v>
                </c:pt>
                <c:pt idx="52">
                  <c:v>300980</c:v>
                </c:pt>
                <c:pt idx="53">
                  <c:v>301920</c:v>
                </c:pt>
                <c:pt idx="54">
                  <c:v>303680</c:v>
                </c:pt>
                <c:pt idx="55">
                  <c:v>305280</c:v>
                </c:pt>
                <c:pt idx="56">
                  <c:v>306720</c:v>
                </c:pt>
                <c:pt idx="57">
                  <c:v>308000</c:v>
                </c:pt>
                <c:pt idx="58">
                  <c:v>309120</c:v>
                </c:pt>
                <c:pt idx="59">
                  <c:v>310080</c:v>
                </c:pt>
                <c:pt idx="60">
                  <c:v>310880</c:v>
                </c:pt>
                <c:pt idx="61">
                  <c:v>311520</c:v>
                </c:pt>
                <c:pt idx="62">
                  <c:v>312000</c:v>
                </c:pt>
                <c:pt idx="63">
                  <c:v>312320</c:v>
                </c:pt>
                <c:pt idx="64">
                  <c:v>312480</c:v>
                </c:pt>
                <c:pt idx="65">
                  <c:v>312480</c:v>
                </c:pt>
                <c:pt idx="66">
                  <c:v>312320</c:v>
                </c:pt>
                <c:pt idx="67">
                  <c:v>312000</c:v>
                </c:pt>
                <c:pt idx="68">
                  <c:v>311520</c:v>
                </c:pt>
                <c:pt idx="69">
                  <c:v>310880</c:v>
                </c:pt>
                <c:pt idx="70">
                  <c:v>310080</c:v>
                </c:pt>
                <c:pt idx="71">
                  <c:v>309120</c:v>
                </c:pt>
                <c:pt idx="72">
                  <c:v>308000</c:v>
                </c:pt>
                <c:pt idx="73">
                  <c:v>306719.99999999994</c:v>
                </c:pt>
                <c:pt idx="74">
                  <c:v>305280</c:v>
                </c:pt>
                <c:pt idx="75">
                  <c:v>303680</c:v>
                </c:pt>
                <c:pt idx="76">
                  <c:v>301920</c:v>
                </c:pt>
                <c:pt idx="77">
                  <c:v>300000</c:v>
                </c:pt>
                <c:pt idx="78">
                  <c:v>297919.99999999994</c:v>
                </c:pt>
                <c:pt idx="79">
                  <c:v>295680</c:v>
                </c:pt>
                <c:pt idx="80">
                  <c:v>293280</c:v>
                </c:pt>
                <c:pt idx="81">
                  <c:v>290720</c:v>
                </c:pt>
                <c:pt idx="82">
                  <c:v>288000</c:v>
                </c:pt>
                <c:pt idx="83">
                  <c:v>285120</c:v>
                </c:pt>
                <c:pt idx="84">
                  <c:v>282080.00000000006</c:v>
                </c:pt>
                <c:pt idx="85">
                  <c:v>278879.99999999994</c:v>
                </c:pt>
                <c:pt idx="86">
                  <c:v>275520</c:v>
                </c:pt>
                <c:pt idx="87">
                  <c:v>272000</c:v>
                </c:pt>
                <c:pt idx="88">
                  <c:v>268320</c:v>
                </c:pt>
                <c:pt idx="89">
                  <c:v>264479.99999999994</c:v>
                </c:pt>
                <c:pt idx="90">
                  <c:v>260479.99999999994</c:v>
                </c:pt>
                <c:pt idx="91">
                  <c:v>256319.99999999997</c:v>
                </c:pt>
                <c:pt idx="92">
                  <c:v>252000</c:v>
                </c:pt>
                <c:pt idx="93">
                  <c:v>247520.00000000003</c:v>
                </c:pt>
                <c:pt idx="94">
                  <c:v>242879.99999999991</c:v>
                </c:pt>
                <c:pt idx="95">
                  <c:v>238079.99999999994</c:v>
                </c:pt>
                <c:pt idx="96">
                  <c:v>233119.99999999997</c:v>
                </c:pt>
                <c:pt idx="97">
                  <c:v>228000</c:v>
                </c:pt>
                <c:pt idx="98">
                  <c:v>222720.00000000003</c:v>
                </c:pt>
                <c:pt idx="99">
                  <c:v>217279.99999999991</c:v>
                </c:pt>
                <c:pt idx="100">
                  <c:v>211679.99999999994</c:v>
                </c:pt>
                <c:pt idx="101">
                  <c:v>205919.99999999997</c:v>
                </c:pt>
                <c:pt idx="102">
                  <c:v>200000</c:v>
                </c:pt>
                <c:pt idx="103">
                  <c:v>193920.00000000003</c:v>
                </c:pt>
                <c:pt idx="104">
                  <c:v>187679.99999999991</c:v>
                </c:pt>
                <c:pt idx="105">
                  <c:v>181279.99999999994</c:v>
                </c:pt>
                <c:pt idx="106">
                  <c:v>174719.99999999997</c:v>
                </c:pt>
                <c:pt idx="107">
                  <c:v>168000</c:v>
                </c:pt>
                <c:pt idx="108">
                  <c:v>161120.00000000003</c:v>
                </c:pt>
                <c:pt idx="109">
                  <c:v>154079.99999999991</c:v>
                </c:pt>
                <c:pt idx="110">
                  <c:v>146879.99999999994</c:v>
                </c:pt>
                <c:pt idx="111">
                  <c:v>139519.99999999997</c:v>
                </c:pt>
                <c:pt idx="112">
                  <c:v>132000</c:v>
                </c:pt>
                <c:pt idx="113">
                  <c:v>124320.00000000003</c:v>
                </c:pt>
                <c:pt idx="114">
                  <c:v>116479.9999999999</c:v>
                </c:pt>
                <c:pt idx="115">
                  <c:v>108479.99999999994</c:v>
                </c:pt>
                <c:pt idx="116">
                  <c:v>100319.99999999997</c:v>
                </c:pt>
                <c:pt idx="117">
                  <c:v>92000</c:v>
                </c:pt>
                <c:pt idx="118">
                  <c:v>83520.000000000029</c:v>
                </c:pt>
                <c:pt idx="119">
                  <c:v>74879.999999999898</c:v>
                </c:pt>
                <c:pt idx="120">
                  <c:v>66079.999999999927</c:v>
                </c:pt>
                <c:pt idx="121">
                  <c:v>57119.999999999964</c:v>
                </c:pt>
                <c:pt idx="122">
                  <c:v>48000</c:v>
                </c:pt>
                <c:pt idx="123">
                  <c:v>38720.000000000036</c:v>
                </c:pt>
                <c:pt idx="124">
                  <c:v>29279.999999999894</c:v>
                </c:pt>
                <c:pt idx="125">
                  <c:v>19679.999999999931</c:v>
                </c:pt>
                <c:pt idx="126">
                  <c:v>9919.9999999999654</c:v>
                </c:pt>
                <c:pt idx="127">
                  <c:v>0</c:v>
                </c:pt>
                <c:pt idx="128">
                  <c:v>-10079.999999999964</c:v>
                </c:pt>
                <c:pt idx="129">
                  <c:v>-20320.000000000109</c:v>
                </c:pt>
                <c:pt idx="130">
                  <c:v>-30720.000000000073</c:v>
                </c:pt>
              </c:numCache>
            </c:numRef>
          </c:val>
          <c:smooth val="0"/>
        </c:ser>
        <c:ser>
          <c:idx val="3"/>
          <c:order val="2"/>
          <c:tx>
            <c:strRef>
              <c:f>MaxProfit!$L$5</c:f>
              <c:strCache>
                <c:ptCount val="1"/>
                <c:pt idx="0">
                  <c:v>Profit</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MaxProfit!$L$6:$L$136</c:f>
              <c:numCache>
                <c:formatCode>General</c:formatCode>
                <c:ptCount val="131"/>
                <c:pt idx="0">
                  <c:v>-140000</c:v>
                </c:pt>
                <c:pt idx="1">
                  <c:v>-132080</c:v>
                </c:pt>
                <c:pt idx="2">
                  <c:v>-124320</c:v>
                </c:pt>
                <c:pt idx="3">
                  <c:v>-116720</c:v>
                </c:pt>
                <c:pt idx="4">
                  <c:v>-109280</c:v>
                </c:pt>
                <c:pt idx="5">
                  <c:v>-102000</c:v>
                </c:pt>
                <c:pt idx="6">
                  <c:v>-94880</c:v>
                </c:pt>
                <c:pt idx="7">
                  <c:v>-87920</c:v>
                </c:pt>
                <c:pt idx="8">
                  <c:v>-81120</c:v>
                </c:pt>
                <c:pt idx="9">
                  <c:v>-74480</c:v>
                </c:pt>
                <c:pt idx="10">
                  <c:v>-68000</c:v>
                </c:pt>
                <c:pt idx="11">
                  <c:v>-61680</c:v>
                </c:pt>
                <c:pt idx="12">
                  <c:v>-55520</c:v>
                </c:pt>
                <c:pt idx="13">
                  <c:v>-49520.000000000015</c:v>
                </c:pt>
                <c:pt idx="14">
                  <c:v>-43680</c:v>
                </c:pt>
                <c:pt idx="15">
                  <c:v>-38000</c:v>
                </c:pt>
                <c:pt idx="16">
                  <c:v>-32480</c:v>
                </c:pt>
                <c:pt idx="17">
                  <c:v>-27120</c:v>
                </c:pt>
                <c:pt idx="18">
                  <c:v>-21920</c:v>
                </c:pt>
                <c:pt idx="19">
                  <c:v>-16880</c:v>
                </c:pt>
                <c:pt idx="20">
                  <c:v>-12000</c:v>
                </c:pt>
                <c:pt idx="21">
                  <c:v>-7280</c:v>
                </c:pt>
                <c:pt idx="22">
                  <c:v>-2720</c:v>
                </c:pt>
                <c:pt idx="23">
                  <c:v>1680</c:v>
                </c:pt>
                <c:pt idx="24">
                  <c:v>5920</c:v>
                </c:pt>
                <c:pt idx="25">
                  <c:v>10000</c:v>
                </c:pt>
                <c:pt idx="26">
                  <c:v>13920</c:v>
                </c:pt>
                <c:pt idx="27">
                  <c:v>17680.000000000029</c:v>
                </c:pt>
                <c:pt idx="28">
                  <c:v>21279.999999999971</c:v>
                </c:pt>
                <c:pt idx="29">
                  <c:v>24720</c:v>
                </c:pt>
                <c:pt idx="30">
                  <c:v>28000</c:v>
                </c:pt>
                <c:pt idx="31">
                  <c:v>31120</c:v>
                </c:pt>
                <c:pt idx="32">
                  <c:v>34080.000000000029</c:v>
                </c:pt>
                <c:pt idx="33">
                  <c:v>36879.999999999971</c:v>
                </c:pt>
                <c:pt idx="34">
                  <c:v>39520</c:v>
                </c:pt>
                <c:pt idx="35">
                  <c:v>42000</c:v>
                </c:pt>
                <c:pt idx="36">
                  <c:v>44320</c:v>
                </c:pt>
                <c:pt idx="37">
                  <c:v>46480.000000000029</c:v>
                </c:pt>
                <c:pt idx="38">
                  <c:v>48480</c:v>
                </c:pt>
                <c:pt idx="39">
                  <c:v>50320</c:v>
                </c:pt>
                <c:pt idx="40">
                  <c:v>52000</c:v>
                </c:pt>
                <c:pt idx="41">
                  <c:v>53520</c:v>
                </c:pt>
                <c:pt idx="42">
                  <c:v>54880</c:v>
                </c:pt>
                <c:pt idx="43">
                  <c:v>56080</c:v>
                </c:pt>
                <c:pt idx="44">
                  <c:v>57120</c:v>
                </c:pt>
                <c:pt idx="45">
                  <c:v>58000</c:v>
                </c:pt>
                <c:pt idx="46">
                  <c:v>58720</c:v>
                </c:pt>
                <c:pt idx="47">
                  <c:v>59280</c:v>
                </c:pt>
                <c:pt idx="48">
                  <c:v>59680</c:v>
                </c:pt>
                <c:pt idx="49">
                  <c:v>59920</c:v>
                </c:pt>
                <c:pt idx="50">
                  <c:v>60000</c:v>
                </c:pt>
                <c:pt idx="51">
                  <c:v>59995</c:v>
                </c:pt>
                <c:pt idx="52">
                  <c:v>59980</c:v>
                </c:pt>
                <c:pt idx="53">
                  <c:v>59920</c:v>
                </c:pt>
                <c:pt idx="54">
                  <c:v>59680</c:v>
                </c:pt>
                <c:pt idx="55">
                  <c:v>59280</c:v>
                </c:pt>
                <c:pt idx="56">
                  <c:v>58720</c:v>
                </c:pt>
                <c:pt idx="57">
                  <c:v>58000</c:v>
                </c:pt>
                <c:pt idx="58">
                  <c:v>57120</c:v>
                </c:pt>
                <c:pt idx="59">
                  <c:v>56080</c:v>
                </c:pt>
                <c:pt idx="60">
                  <c:v>54880</c:v>
                </c:pt>
                <c:pt idx="61">
                  <c:v>53520</c:v>
                </c:pt>
                <c:pt idx="62">
                  <c:v>52000</c:v>
                </c:pt>
                <c:pt idx="63">
                  <c:v>50320</c:v>
                </c:pt>
                <c:pt idx="64">
                  <c:v>48480</c:v>
                </c:pt>
                <c:pt idx="65">
                  <c:v>46480</c:v>
                </c:pt>
                <c:pt idx="66">
                  <c:v>44320</c:v>
                </c:pt>
                <c:pt idx="67">
                  <c:v>42000</c:v>
                </c:pt>
                <c:pt idx="68">
                  <c:v>39520</c:v>
                </c:pt>
                <c:pt idx="69">
                  <c:v>36880</c:v>
                </c:pt>
                <c:pt idx="70">
                  <c:v>34080</c:v>
                </c:pt>
                <c:pt idx="71">
                  <c:v>31120</c:v>
                </c:pt>
                <c:pt idx="72">
                  <c:v>28000</c:v>
                </c:pt>
                <c:pt idx="73">
                  <c:v>24719.999999999942</c:v>
                </c:pt>
                <c:pt idx="74">
                  <c:v>21280</c:v>
                </c:pt>
                <c:pt idx="75">
                  <c:v>17680</c:v>
                </c:pt>
                <c:pt idx="76">
                  <c:v>13920</c:v>
                </c:pt>
                <c:pt idx="77">
                  <c:v>10000</c:v>
                </c:pt>
                <c:pt idx="78">
                  <c:v>5919.9999999999418</c:v>
                </c:pt>
                <c:pt idx="79">
                  <c:v>1680</c:v>
                </c:pt>
                <c:pt idx="80">
                  <c:v>-2720</c:v>
                </c:pt>
                <c:pt idx="81">
                  <c:v>-7280</c:v>
                </c:pt>
                <c:pt idx="82">
                  <c:v>-12000</c:v>
                </c:pt>
                <c:pt idx="83">
                  <c:v>-16880</c:v>
                </c:pt>
                <c:pt idx="84">
                  <c:v>-21919.999999999942</c:v>
                </c:pt>
                <c:pt idx="85">
                  <c:v>-27120.000000000058</c:v>
                </c:pt>
                <c:pt idx="86">
                  <c:v>-32480</c:v>
                </c:pt>
                <c:pt idx="87">
                  <c:v>-38000</c:v>
                </c:pt>
                <c:pt idx="88">
                  <c:v>-43680</c:v>
                </c:pt>
                <c:pt idx="89">
                  <c:v>-49520.000000000058</c:v>
                </c:pt>
                <c:pt idx="90">
                  <c:v>-55520.000000000058</c:v>
                </c:pt>
                <c:pt idx="91">
                  <c:v>-61680.000000000029</c:v>
                </c:pt>
                <c:pt idx="92">
                  <c:v>-68000</c:v>
                </c:pt>
                <c:pt idx="93">
                  <c:v>-74479.999999999971</c:v>
                </c:pt>
                <c:pt idx="94">
                  <c:v>-81120.000000000087</c:v>
                </c:pt>
                <c:pt idx="95">
                  <c:v>-87920.000000000058</c:v>
                </c:pt>
                <c:pt idx="96">
                  <c:v>-94880.000000000029</c:v>
                </c:pt>
                <c:pt idx="97">
                  <c:v>-102000</c:v>
                </c:pt>
                <c:pt idx="98">
                  <c:v>-109279.99999999997</c:v>
                </c:pt>
                <c:pt idx="99">
                  <c:v>-116720.00000000009</c:v>
                </c:pt>
                <c:pt idx="100">
                  <c:v>-124320.00000000006</c:v>
                </c:pt>
                <c:pt idx="101">
                  <c:v>-132080.00000000003</c:v>
                </c:pt>
                <c:pt idx="102">
                  <c:v>-140000</c:v>
                </c:pt>
                <c:pt idx="103">
                  <c:v>-148079.99999999997</c:v>
                </c:pt>
                <c:pt idx="104">
                  <c:v>-156320.00000000009</c:v>
                </c:pt>
                <c:pt idx="105">
                  <c:v>-164720.00000000006</c:v>
                </c:pt>
                <c:pt idx="106">
                  <c:v>-173280.00000000003</c:v>
                </c:pt>
                <c:pt idx="107">
                  <c:v>-182000</c:v>
                </c:pt>
                <c:pt idx="108">
                  <c:v>-190879.99999999997</c:v>
                </c:pt>
                <c:pt idx="109">
                  <c:v>-199920.00000000009</c:v>
                </c:pt>
                <c:pt idx="110">
                  <c:v>-209120.00000000006</c:v>
                </c:pt>
                <c:pt idx="111">
                  <c:v>-218480.00000000003</c:v>
                </c:pt>
                <c:pt idx="112">
                  <c:v>-228000</c:v>
                </c:pt>
                <c:pt idx="113">
                  <c:v>-237679.99999999997</c:v>
                </c:pt>
                <c:pt idx="114">
                  <c:v>-247520.00000000012</c:v>
                </c:pt>
                <c:pt idx="115">
                  <c:v>-257520.00000000006</c:v>
                </c:pt>
                <c:pt idx="116">
                  <c:v>-267680</c:v>
                </c:pt>
                <c:pt idx="117">
                  <c:v>-278000</c:v>
                </c:pt>
                <c:pt idx="118">
                  <c:v>-288480</c:v>
                </c:pt>
                <c:pt idx="119">
                  <c:v>-299120.00000000012</c:v>
                </c:pt>
                <c:pt idx="120">
                  <c:v>-309920.00000000006</c:v>
                </c:pt>
                <c:pt idx="121">
                  <c:v>-320880.00000000006</c:v>
                </c:pt>
                <c:pt idx="122">
                  <c:v>-332000</c:v>
                </c:pt>
                <c:pt idx="123">
                  <c:v>-343279.99999999994</c:v>
                </c:pt>
                <c:pt idx="124">
                  <c:v>-354720.00000000012</c:v>
                </c:pt>
                <c:pt idx="125">
                  <c:v>-366320.00000000006</c:v>
                </c:pt>
                <c:pt idx="126">
                  <c:v>-378080.00000000006</c:v>
                </c:pt>
                <c:pt idx="127">
                  <c:v>-390000</c:v>
                </c:pt>
                <c:pt idx="128">
                  <c:v>-402079.99999999994</c:v>
                </c:pt>
                <c:pt idx="129">
                  <c:v>-414320.00000000012</c:v>
                </c:pt>
                <c:pt idx="130">
                  <c:v>-426720.00000000006</c:v>
                </c:pt>
              </c:numCache>
            </c:numRef>
          </c:val>
          <c:smooth val="0"/>
        </c:ser>
        <c:dLbls>
          <c:showLegendKey val="0"/>
          <c:showVal val="0"/>
          <c:showCatName val="0"/>
          <c:showSerName val="0"/>
          <c:showPercent val="0"/>
          <c:showBubbleSize val="0"/>
        </c:dLbls>
        <c:smooth val="0"/>
        <c:axId val="367447592"/>
        <c:axId val="367451120"/>
      </c:lineChart>
      <c:catAx>
        <c:axId val="367447592"/>
        <c:scaling>
          <c:orientation val="minMax"/>
        </c:scaling>
        <c:delete val="0"/>
        <c:axPos val="b"/>
        <c:numFmt formatCode="General" sourceLinked="1"/>
        <c:majorTickMark val="out"/>
        <c:minorTickMark val="none"/>
        <c:tickLblPos val="nextTo"/>
        <c:crossAx val="367451120"/>
        <c:crosses val="autoZero"/>
        <c:auto val="1"/>
        <c:lblAlgn val="ctr"/>
        <c:lblOffset val="100"/>
        <c:noMultiLvlLbl val="0"/>
      </c:catAx>
      <c:valAx>
        <c:axId val="367451120"/>
        <c:scaling>
          <c:orientation val="minMax"/>
        </c:scaling>
        <c:delete val="0"/>
        <c:axPos val="l"/>
        <c:majorGridlines/>
        <c:numFmt formatCode="General" sourceLinked="1"/>
        <c:majorTickMark val="out"/>
        <c:minorTickMark val="none"/>
        <c:tickLblPos val="nextTo"/>
        <c:crossAx val="367447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MaxProfit!$C$5</c:f>
              <c:strCache>
                <c:ptCount val="1"/>
                <c:pt idx="0">
                  <c:v>Price</c:v>
                </c:pt>
              </c:strCache>
            </c:strRef>
          </c:tx>
          <c:marker>
            <c:symbol val="none"/>
          </c:marker>
          <c:cat>
            <c:numRef>
              <c:f>MaxProfit!$B$6:$B$136</c:f>
              <c:numCache>
                <c:formatCode>General</c:formatCode>
                <c:ptCount val="13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pt idx="101">
                  <c:v>19800</c:v>
                </c:pt>
                <c:pt idx="102">
                  <c:v>20000</c:v>
                </c:pt>
                <c:pt idx="103">
                  <c:v>20200</c:v>
                </c:pt>
                <c:pt idx="104">
                  <c:v>20400</c:v>
                </c:pt>
                <c:pt idx="105">
                  <c:v>20600</c:v>
                </c:pt>
                <c:pt idx="106">
                  <c:v>20800</c:v>
                </c:pt>
                <c:pt idx="107">
                  <c:v>21000</c:v>
                </c:pt>
                <c:pt idx="108">
                  <c:v>21200</c:v>
                </c:pt>
                <c:pt idx="109">
                  <c:v>21400</c:v>
                </c:pt>
                <c:pt idx="110">
                  <c:v>21600</c:v>
                </c:pt>
                <c:pt idx="111">
                  <c:v>21800</c:v>
                </c:pt>
                <c:pt idx="112">
                  <c:v>22000</c:v>
                </c:pt>
                <c:pt idx="113">
                  <c:v>22200</c:v>
                </c:pt>
                <c:pt idx="114">
                  <c:v>22400</c:v>
                </c:pt>
                <c:pt idx="115">
                  <c:v>22600</c:v>
                </c:pt>
                <c:pt idx="116">
                  <c:v>22800</c:v>
                </c:pt>
                <c:pt idx="117">
                  <c:v>23000</c:v>
                </c:pt>
                <c:pt idx="118">
                  <c:v>23200</c:v>
                </c:pt>
                <c:pt idx="119">
                  <c:v>23400</c:v>
                </c:pt>
                <c:pt idx="120">
                  <c:v>23600</c:v>
                </c:pt>
                <c:pt idx="121">
                  <c:v>23800</c:v>
                </c:pt>
                <c:pt idx="122">
                  <c:v>24000</c:v>
                </c:pt>
                <c:pt idx="123">
                  <c:v>24200</c:v>
                </c:pt>
                <c:pt idx="124">
                  <c:v>24400</c:v>
                </c:pt>
                <c:pt idx="125">
                  <c:v>24600</c:v>
                </c:pt>
                <c:pt idx="126">
                  <c:v>24800</c:v>
                </c:pt>
                <c:pt idx="127">
                  <c:v>25000</c:v>
                </c:pt>
                <c:pt idx="128">
                  <c:v>25200</c:v>
                </c:pt>
                <c:pt idx="129">
                  <c:v>25400</c:v>
                </c:pt>
                <c:pt idx="130">
                  <c:v>25600</c:v>
                </c:pt>
              </c:numCache>
            </c:numRef>
          </c:cat>
          <c:val>
            <c:numRef>
              <c:f>MaxProfit!$C$6:$C$136</c:f>
              <c:numCache>
                <c:formatCode>General</c:formatCode>
                <c:ptCount val="131"/>
                <c:pt idx="0">
                  <c:v>50</c:v>
                </c:pt>
                <c:pt idx="1">
                  <c:v>49.6</c:v>
                </c:pt>
                <c:pt idx="2">
                  <c:v>49.2</c:v>
                </c:pt>
                <c:pt idx="3">
                  <c:v>48.8</c:v>
                </c:pt>
                <c:pt idx="4">
                  <c:v>48.4</c:v>
                </c:pt>
                <c:pt idx="5">
                  <c:v>48</c:v>
                </c:pt>
                <c:pt idx="6">
                  <c:v>47.6</c:v>
                </c:pt>
                <c:pt idx="7">
                  <c:v>47.2</c:v>
                </c:pt>
                <c:pt idx="8">
                  <c:v>46.8</c:v>
                </c:pt>
                <c:pt idx="9">
                  <c:v>46.4</c:v>
                </c:pt>
                <c:pt idx="10">
                  <c:v>46</c:v>
                </c:pt>
                <c:pt idx="11">
                  <c:v>45.6</c:v>
                </c:pt>
                <c:pt idx="12">
                  <c:v>45.2</c:v>
                </c:pt>
                <c:pt idx="13">
                  <c:v>44.8</c:v>
                </c:pt>
                <c:pt idx="14">
                  <c:v>44.4</c:v>
                </c:pt>
                <c:pt idx="15">
                  <c:v>44</c:v>
                </c:pt>
                <c:pt idx="16">
                  <c:v>43.6</c:v>
                </c:pt>
                <c:pt idx="17">
                  <c:v>43.2</c:v>
                </c:pt>
                <c:pt idx="18">
                  <c:v>42.8</c:v>
                </c:pt>
                <c:pt idx="19">
                  <c:v>42.4</c:v>
                </c:pt>
                <c:pt idx="20">
                  <c:v>42</c:v>
                </c:pt>
                <c:pt idx="21">
                  <c:v>41.6</c:v>
                </c:pt>
                <c:pt idx="22">
                  <c:v>41.2</c:v>
                </c:pt>
                <c:pt idx="23">
                  <c:v>40.799999999999997</c:v>
                </c:pt>
                <c:pt idx="24">
                  <c:v>40.4</c:v>
                </c:pt>
                <c:pt idx="25">
                  <c:v>40</c:v>
                </c:pt>
                <c:pt idx="26">
                  <c:v>39.6</c:v>
                </c:pt>
                <c:pt idx="27">
                  <c:v>39.200000000000003</c:v>
                </c:pt>
                <c:pt idx="28">
                  <c:v>38.799999999999997</c:v>
                </c:pt>
                <c:pt idx="29">
                  <c:v>38.4</c:v>
                </c:pt>
                <c:pt idx="30">
                  <c:v>38</c:v>
                </c:pt>
                <c:pt idx="31">
                  <c:v>37.6</c:v>
                </c:pt>
                <c:pt idx="32">
                  <c:v>37.200000000000003</c:v>
                </c:pt>
                <c:pt idx="33">
                  <c:v>36.799999999999997</c:v>
                </c:pt>
                <c:pt idx="34">
                  <c:v>36.4</c:v>
                </c:pt>
                <c:pt idx="35">
                  <c:v>36</c:v>
                </c:pt>
                <c:pt idx="36">
                  <c:v>35.6</c:v>
                </c:pt>
                <c:pt idx="37">
                  <c:v>35.200000000000003</c:v>
                </c:pt>
                <c:pt idx="38">
                  <c:v>34.799999999999997</c:v>
                </c:pt>
                <c:pt idx="39">
                  <c:v>34.4</c:v>
                </c:pt>
                <c:pt idx="40">
                  <c:v>34</c:v>
                </c:pt>
                <c:pt idx="41">
                  <c:v>33.6</c:v>
                </c:pt>
                <c:pt idx="42">
                  <c:v>33.200000000000003</c:v>
                </c:pt>
                <c:pt idx="43">
                  <c:v>32.799999999999997</c:v>
                </c:pt>
                <c:pt idx="44">
                  <c:v>32.4</c:v>
                </c:pt>
                <c:pt idx="45">
                  <c:v>32</c:v>
                </c:pt>
                <c:pt idx="46">
                  <c:v>31.599999999999998</c:v>
                </c:pt>
                <c:pt idx="47">
                  <c:v>31.2</c:v>
                </c:pt>
                <c:pt idx="48">
                  <c:v>30.8</c:v>
                </c:pt>
                <c:pt idx="49">
                  <c:v>30.4</c:v>
                </c:pt>
                <c:pt idx="50">
                  <c:v>30</c:v>
                </c:pt>
                <c:pt idx="51">
                  <c:v>29.9</c:v>
                </c:pt>
                <c:pt idx="52">
                  <c:v>29.8</c:v>
                </c:pt>
                <c:pt idx="53">
                  <c:v>29.599999999999998</c:v>
                </c:pt>
                <c:pt idx="54">
                  <c:v>29.2</c:v>
                </c:pt>
                <c:pt idx="55">
                  <c:v>28.8</c:v>
                </c:pt>
                <c:pt idx="56">
                  <c:v>28.4</c:v>
                </c:pt>
                <c:pt idx="57">
                  <c:v>28</c:v>
                </c:pt>
                <c:pt idx="58">
                  <c:v>27.599999999999998</c:v>
                </c:pt>
                <c:pt idx="59">
                  <c:v>27.2</c:v>
                </c:pt>
                <c:pt idx="60">
                  <c:v>26.8</c:v>
                </c:pt>
                <c:pt idx="61">
                  <c:v>26.4</c:v>
                </c:pt>
                <c:pt idx="62">
                  <c:v>26</c:v>
                </c:pt>
                <c:pt idx="63">
                  <c:v>25.599999999999998</c:v>
                </c:pt>
                <c:pt idx="64">
                  <c:v>25.2</c:v>
                </c:pt>
                <c:pt idx="65">
                  <c:v>24.8</c:v>
                </c:pt>
                <c:pt idx="66">
                  <c:v>24.4</c:v>
                </c:pt>
                <c:pt idx="67">
                  <c:v>24</c:v>
                </c:pt>
                <c:pt idx="68">
                  <c:v>23.599999999999998</c:v>
                </c:pt>
                <c:pt idx="69">
                  <c:v>23.2</c:v>
                </c:pt>
                <c:pt idx="70">
                  <c:v>22.8</c:v>
                </c:pt>
                <c:pt idx="71">
                  <c:v>22.4</c:v>
                </c:pt>
                <c:pt idx="72">
                  <c:v>22</c:v>
                </c:pt>
                <c:pt idx="73">
                  <c:v>21.599999999999998</c:v>
                </c:pt>
                <c:pt idx="74">
                  <c:v>21.2</c:v>
                </c:pt>
                <c:pt idx="75">
                  <c:v>20.8</c:v>
                </c:pt>
                <c:pt idx="76">
                  <c:v>20.399999999999999</c:v>
                </c:pt>
                <c:pt idx="77">
                  <c:v>20</c:v>
                </c:pt>
                <c:pt idx="78">
                  <c:v>19.599999999999998</c:v>
                </c:pt>
                <c:pt idx="79">
                  <c:v>19.2</c:v>
                </c:pt>
                <c:pt idx="80">
                  <c:v>18.8</c:v>
                </c:pt>
                <c:pt idx="81">
                  <c:v>18.399999999999999</c:v>
                </c:pt>
                <c:pt idx="82">
                  <c:v>18</c:v>
                </c:pt>
                <c:pt idx="83">
                  <c:v>17.600000000000001</c:v>
                </c:pt>
                <c:pt idx="84">
                  <c:v>17.200000000000003</c:v>
                </c:pt>
                <c:pt idx="85">
                  <c:v>16.799999999999997</c:v>
                </c:pt>
                <c:pt idx="86">
                  <c:v>16.399999999999999</c:v>
                </c:pt>
                <c:pt idx="87">
                  <c:v>16</c:v>
                </c:pt>
                <c:pt idx="88">
                  <c:v>15.600000000000001</c:v>
                </c:pt>
                <c:pt idx="89">
                  <c:v>15.199999999999996</c:v>
                </c:pt>
                <c:pt idx="90">
                  <c:v>14.799999999999997</c:v>
                </c:pt>
                <c:pt idx="91">
                  <c:v>14.399999999999999</c:v>
                </c:pt>
                <c:pt idx="92">
                  <c:v>14</c:v>
                </c:pt>
                <c:pt idx="93">
                  <c:v>13.600000000000001</c:v>
                </c:pt>
                <c:pt idx="94">
                  <c:v>13.199999999999996</c:v>
                </c:pt>
                <c:pt idx="95">
                  <c:v>12.799999999999997</c:v>
                </c:pt>
                <c:pt idx="96">
                  <c:v>12.399999999999999</c:v>
                </c:pt>
                <c:pt idx="97">
                  <c:v>12</c:v>
                </c:pt>
                <c:pt idx="98">
                  <c:v>11.600000000000001</c:v>
                </c:pt>
                <c:pt idx="99">
                  <c:v>11.199999999999996</c:v>
                </c:pt>
                <c:pt idx="100">
                  <c:v>10.799999999999997</c:v>
                </c:pt>
                <c:pt idx="101">
                  <c:v>10.399999999999999</c:v>
                </c:pt>
                <c:pt idx="102">
                  <c:v>10</c:v>
                </c:pt>
                <c:pt idx="103">
                  <c:v>9.6000000000000014</c:v>
                </c:pt>
                <c:pt idx="104">
                  <c:v>9.1999999999999957</c:v>
                </c:pt>
                <c:pt idx="105">
                  <c:v>8.7999999999999972</c:v>
                </c:pt>
                <c:pt idx="106">
                  <c:v>8.3999999999999986</c:v>
                </c:pt>
                <c:pt idx="107">
                  <c:v>8</c:v>
                </c:pt>
                <c:pt idx="108">
                  <c:v>7.6000000000000014</c:v>
                </c:pt>
                <c:pt idx="109">
                  <c:v>7.1999999999999957</c:v>
                </c:pt>
                <c:pt idx="110">
                  <c:v>6.7999999999999972</c:v>
                </c:pt>
                <c:pt idx="111">
                  <c:v>6.3999999999999986</c:v>
                </c:pt>
                <c:pt idx="112">
                  <c:v>6</c:v>
                </c:pt>
                <c:pt idx="113">
                  <c:v>5.6000000000000014</c:v>
                </c:pt>
                <c:pt idx="114">
                  <c:v>5.1999999999999957</c:v>
                </c:pt>
                <c:pt idx="115">
                  <c:v>4.7999999999999972</c:v>
                </c:pt>
                <c:pt idx="116">
                  <c:v>4.3999999999999986</c:v>
                </c:pt>
                <c:pt idx="117">
                  <c:v>4</c:v>
                </c:pt>
                <c:pt idx="118">
                  <c:v>3.6000000000000014</c:v>
                </c:pt>
                <c:pt idx="119">
                  <c:v>3.1999999999999957</c:v>
                </c:pt>
                <c:pt idx="120">
                  <c:v>2.7999999999999972</c:v>
                </c:pt>
                <c:pt idx="121">
                  <c:v>2.3999999999999986</c:v>
                </c:pt>
                <c:pt idx="122">
                  <c:v>2</c:v>
                </c:pt>
                <c:pt idx="123">
                  <c:v>1.6000000000000014</c:v>
                </c:pt>
                <c:pt idx="124">
                  <c:v>1.1999999999999957</c:v>
                </c:pt>
                <c:pt idx="125">
                  <c:v>0.79999999999999716</c:v>
                </c:pt>
                <c:pt idx="126">
                  <c:v>0.39999999999999858</c:v>
                </c:pt>
                <c:pt idx="127">
                  <c:v>0</c:v>
                </c:pt>
                <c:pt idx="128">
                  <c:v>-0.39999999999999858</c:v>
                </c:pt>
                <c:pt idx="129">
                  <c:v>-0.80000000000000426</c:v>
                </c:pt>
                <c:pt idx="130">
                  <c:v>-1.2000000000000028</c:v>
                </c:pt>
              </c:numCache>
            </c:numRef>
          </c:val>
          <c:smooth val="0"/>
        </c:ser>
        <c:ser>
          <c:idx val="0"/>
          <c:order val="1"/>
          <c:tx>
            <c:v>Cost</c:v>
          </c:tx>
          <c:marker>
            <c:symbol val="none"/>
          </c:marker>
          <c:val>
            <c:numRef>
              <c:f>MaxProfit!$E$6:$E$136</c:f>
              <c:numCache>
                <c:formatCode>General</c:formatCode>
                <c:ptCount val="131"/>
                <c:pt idx="0">
                  <c:v>14</c:v>
                </c:pt>
                <c:pt idx="1">
                  <c:v>14.2</c:v>
                </c:pt>
                <c:pt idx="2">
                  <c:v>14.4</c:v>
                </c:pt>
                <c:pt idx="3">
                  <c:v>14.6</c:v>
                </c:pt>
                <c:pt idx="4">
                  <c:v>14.8</c:v>
                </c:pt>
                <c:pt idx="5">
                  <c:v>15</c:v>
                </c:pt>
                <c:pt idx="6">
                  <c:v>15.2</c:v>
                </c:pt>
                <c:pt idx="7">
                  <c:v>15.4</c:v>
                </c:pt>
                <c:pt idx="8">
                  <c:v>15.6</c:v>
                </c:pt>
                <c:pt idx="9">
                  <c:v>15.8</c:v>
                </c:pt>
                <c:pt idx="10">
                  <c:v>16</c:v>
                </c:pt>
                <c:pt idx="11">
                  <c:v>16.2</c:v>
                </c:pt>
                <c:pt idx="12">
                  <c:v>16.399999999999999</c:v>
                </c:pt>
                <c:pt idx="13">
                  <c:v>16.600000000000001</c:v>
                </c:pt>
                <c:pt idx="14">
                  <c:v>16.8</c:v>
                </c:pt>
                <c:pt idx="15">
                  <c:v>17</c:v>
                </c:pt>
                <c:pt idx="16">
                  <c:v>17.2</c:v>
                </c:pt>
                <c:pt idx="17">
                  <c:v>17.399999999999999</c:v>
                </c:pt>
                <c:pt idx="18">
                  <c:v>17.600000000000001</c:v>
                </c:pt>
                <c:pt idx="19">
                  <c:v>17.8</c:v>
                </c:pt>
                <c:pt idx="20">
                  <c:v>18</c:v>
                </c:pt>
                <c:pt idx="21">
                  <c:v>18.2</c:v>
                </c:pt>
                <c:pt idx="22">
                  <c:v>18.399999999999999</c:v>
                </c:pt>
                <c:pt idx="23">
                  <c:v>18.600000000000001</c:v>
                </c:pt>
                <c:pt idx="24">
                  <c:v>18.8</c:v>
                </c:pt>
                <c:pt idx="25">
                  <c:v>19</c:v>
                </c:pt>
                <c:pt idx="26">
                  <c:v>19.2</c:v>
                </c:pt>
                <c:pt idx="27">
                  <c:v>19.399999999999999</c:v>
                </c:pt>
                <c:pt idx="28">
                  <c:v>19.600000000000001</c:v>
                </c:pt>
                <c:pt idx="29">
                  <c:v>19.8</c:v>
                </c:pt>
                <c:pt idx="30">
                  <c:v>20</c:v>
                </c:pt>
                <c:pt idx="31">
                  <c:v>20.2</c:v>
                </c:pt>
                <c:pt idx="32">
                  <c:v>20.399999999999999</c:v>
                </c:pt>
                <c:pt idx="33">
                  <c:v>20.6</c:v>
                </c:pt>
                <c:pt idx="34">
                  <c:v>20.8</c:v>
                </c:pt>
                <c:pt idx="35">
                  <c:v>21</c:v>
                </c:pt>
                <c:pt idx="36">
                  <c:v>21.2</c:v>
                </c:pt>
                <c:pt idx="37">
                  <c:v>21.4</c:v>
                </c:pt>
                <c:pt idx="38">
                  <c:v>21.6</c:v>
                </c:pt>
                <c:pt idx="39">
                  <c:v>21.8</c:v>
                </c:pt>
                <c:pt idx="40">
                  <c:v>22</c:v>
                </c:pt>
                <c:pt idx="41">
                  <c:v>22.2</c:v>
                </c:pt>
                <c:pt idx="42">
                  <c:v>22.4</c:v>
                </c:pt>
                <c:pt idx="43">
                  <c:v>22.6</c:v>
                </c:pt>
                <c:pt idx="44">
                  <c:v>22.8</c:v>
                </c:pt>
                <c:pt idx="45">
                  <c:v>23</c:v>
                </c:pt>
                <c:pt idx="46">
                  <c:v>23.2</c:v>
                </c:pt>
                <c:pt idx="47">
                  <c:v>23.4</c:v>
                </c:pt>
                <c:pt idx="48">
                  <c:v>23.6</c:v>
                </c:pt>
                <c:pt idx="49">
                  <c:v>23.8</c:v>
                </c:pt>
                <c:pt idx="50">
                  <c:v>24</c:v>
                </c:pt>
                <c:pt idx="51">
                  <c:v>24.05</c:v>
                </c:pt>
                <c:pt idx="52">
                  <c:v>24.1</c:v>
                </c:pt>
                <c:pt idx="53">
                  <c:v>24.2</c:v>
                </c:pt>
                <c:pt idx="54">
                  <c:v>24.4</c:v>
                </c:pt>
                <c:pt idx="55">
                  <c:v>24.6</c:v>
                </c:pt>
                <c:pt idx="56">
                  <c:v>24.8</c:v>
                </c:pt>
                <c:pt idx="57">
                  <c:v>25</c:v>
                </c:pt>
                <c:pt idx="58">
                  <c:v>25.2</c:v>
                </c:pt>
                <c:pt idx="59">
                  <c:v>25.4</c:v>
                </c:pt>
                <c:pt idx="60">
                  <c:v>25.6</c:v>
                </c:pt>
                <c:pt idx="61">
                  <c:v>25.8</c:v>
                </c:pt>
                <c:pt idx="62">
                  <c:v>26</c:v>
                </c:pt>
                <c:pt idx="63">
                  <c:v>26.2</c:v>
                </c:pt>
                <c:pt idx="64">
                  <c:v>26.4</c:v>
                </c:pt>
                <c:pt idx="65">
                  <c:v>26.6</c:v>
                </c:pt>
                <c:pt idx="66">
                  <c:v>26.8</c:v>
                </c:pt>
                <c:pt idx="67">
                  <c:v>27</c:v>
                </c:pt>
                <c:pt idx="68">
                  <c:v>27.2</c:v>
                </c:pt>
                <c:pt idx="69">
                  <c:v>27.4</c:v>
                </c:pt>
                <c:pt idx="70">
                  <c:v>27.6</c:v>
                </c:pt>
                <c:pt idx="71">
                  <c:v>27.8</c:v>
                </c:pt>
                <c:pt idx="72">
                  <c:v>28</c:v>
                </c:pt>
                <c:pt idx="73">
                  <c:v>28.2</c:v>
                </c:pt>
                <c:pt idx="74">
                  <c:v>28.4</c:v>
                </c:pt>
                <c:pt idx="75">
                  <c:v>28.6</c:v>
                </c:pt>
                <c:pt idx="76">
                  <c:v>28.8</c:v>
                </c:pt>
                <c:pt idx="77">
                  <c:v>29</c:v>
                </c:pt>
                <c:pt idx="78">
                  <c:v>29.2</c:v>
                </c:pt>
                <c:pt idx="79">
                  <c:v>29.4</c:v>
                </c:pt>
                <c:pt idx="80">
                  <c:v>29.6</c:v>
                </c:pt>
                <c:pt idx="81">
                  <c:v>29.8</c:v>
                </c:pt>
                <c:pt idx="82">
                  <c:v>30</c:v>
                </c:pt>
                <c:pt idx="83">
                  <c:v>30.2</c:v>
                </c:pt>
                <c:pt idx="84">
                  <c:v>30.4</c:v>
                </c:pt>
                <c:pt idx="85">
                  <c:v>30.6</c:v>
                </c:pt>
                <c:pt idx="86">
                  <c:v>30.8</c:v>
                </c:pt>
                <c:pt idx="87">
                  <c:v>31</c:v>
                </c:pt>
                <c:pt idx="88">
                  <c:v>31.2</c:v>
                </c:pt>
                <c:pt idx="89">
                  <c:v>31.4</c:v>
                </c:pt>
                <c:pt idx="90">
                  <c:v>31.6</c:v>
                </c:pt>
                <c:pt idx="91">
                  <c:v>31.8</c:v>
                </c:pt>
                <c:pt idx="92">
                  <c:v>32</c:v>
                </c:pt>
                <c:pt idx="93">
                  <c:v>32.200000000000003</c:v>
                </c:pt>
                <c:pt idx="94">
                  <c:v>32.4</c:v>
                </c:pt>
                <c:pt idx="95">
                  <c:v>32.6</c:v>
                </c:pt>
                <c:pt idx="96">
                  <c:v>32.799999999999997</c:v>
                </c:pt>
                <c:pt idx="97">
                  <c:v>33</c:v>
                </c:pt>
                <c:pt idx="98">
                  <c:v>33.200000000000003</c:v>
                </c:pt>
                <c:pt idx="99">
                  <c:v>33.4</c:v>
                </c:pt>
                <c:pt idx="100">
                  <c:v>33.6</c:v>
                </c:pt>
                <c:pt idx="101">
                  <c:v>33.799999999999997</c:v>
                </c:pt>
                <c:pt idx="102">
                  <c:v>34</c:v>
                </c:pt>
                <c:pt idx="103">
                  <c:v>34.200000000000003</c:v>
                </c:pt>
                <c:pt idx="104">
                  <c:v>34.4</c:v>
                </c:pt>
                <c:pt idx="105">
                  <c:v>34.6</c:v>
                </c:pt>
                <c:pt idx="106">
                  <c:v>34.799999999999997</c:v>
                </c:pt>
                <c:pt idx="107">
                  <c:v>35</c:v>
                </c:pt>
                <c:pt idx="108">
                  <c:v>35.200000000000003</c:v>
                </c:pt>
                <c:pt idx="109">
                  <c:v>35.4</c:v>
                </c:pt>
                <c:pt idx="110">
                  <c:v>35.6</c:v>
                </c:pt>
                <c:pt idx="111">
                  <c:v>35.799999999999997</c:v>
                </c:pt>
                <c:pt idx="112">
                  <c:v>36</c:v>
                </c:pt>
                <c:pt idx="113">
                  <c:v>36.200000000000003</c:v>
                </c:pt>
                <c:pt idx="114">
                  <c:v>36.4</c:v>
                </c:pt>
                <c:pt idx="115">
                  <c:v>36.6</c:v>
                </c:pt>
                <c:pt idx="116">
                  <c:v>36.799999999999997</c:v>
                </c:pt>
                <c:pt idx="117">
                  <c:v>37</c:v>
                </c:pt>
                <c:pt idx="118">
                  <c:v>37.200000000000003</c:v>
                </c:pt>
                <c:pt idx="119">
                  <c:v>37.4</c:v>
                </c:pt>
                <c:pt idx="120">
                  <c:v>37.6</c:v>
                </c:pt>
                <c:pt idx="121">
                  <c:v>37.799999999999997</c:v>
                </c:pt>
                <c:pt idx="122">
                  <c:v>38</c:v>
                </c:pt>
                <c:pt idx="123">
                  <c:v>38.200000000000003</c:v>
                </c:pt>
                <c:pt idx="124">
                  <c:v>38.4</c:v>
                </c:pt>
                <c:pt idx="125">
                  <c:v>38.6</c:v>
                </c:pt>
                <c:pt idx="126">
                  <c:v>38.799999999999997</c:v>
                </c:pt>
                <c:pt idx="127">
                  <c:v>39</c:v>
                </c:pt>
                <c:pt idx="128">
                  <c:v>39.200000000000003</c:v>
                </c:pt>
                <c:pt idx="129">
                  <c:v>39.4</c:v>
                </c:pt>
                <c:pt idx="130">
                  <c:v>39.6</c:v>
                </c:pt>
              </c:numCache>
            </c:numRef>
          </c:val>
          <c:smooth val="0"/>
        </c:ser>
        <c:ser>
          <c:idx val="2"/>
          <c:order val="2"/>
          <c:tx>
            <c:v>Profit</c:v>
          </c:tx>
          <c:marker>
            <c:symbol val="none"/>
          </c:marker>
          <c:val>
            <c:numRef>
              <c:f>MaxProfit!$M$6:$M$136</c:f>
              <c:numCache>
                <c:formatCode>General</c:formatCode>
                <c:ptCount val="131"/>
                <c:pt idx="0">
                  <c:v>-14</c:v>
                </c:pt>
                <c:pt idx="1">
                  <c:v>-13.208</c:v>
                </c:pt>
                <c:pt idx="2">
                  <c:v>-12.432</c:v>
                </c:pt>
                <c:pt idx="3">
                  <c:v>-11.672000000000001</c:v>
                </c:pt>
                <c:pt idx="4">
                  <c:v>-10.928000000000001</c:v>
                </c:pt>
                <c:pt idx="5">
                  <c:v>-10.199999999999999</c:v>
                </c:pt>
                <c:pt idx="6">
                  <c:v>-9.4879999999999995</c:v>
                </c:pt>
                <c:pt idx="7">
                  <c:v>-8.7919999999999998</c:v>
                </c:pt>
                <c:pt idx="8">
                  <c:v>-8.1120000000000001</c:v>
                </c:pt>
                <c:pt idx="9">
                  <c:v>-7.4480000000000004</c:v>
                </c:pt>
                <c:pt idx="10">
                  <c:v>-6.8</c:v>
                </c:pt>
                <c:pt idx="11">
                  <c:v>-6.1680000000000001</c:v>
                </c:pt>
                <c:pt idx="12">
                  <c:v>-5.5519999999999996</c:v>
                </c:pt>
                <c:pt idx="13">
                  <c:v>-4.9520000000000017</c:v>
                </c:pt>
                <c:pt idx="14">
                  <c:v>-4.3680000000000003</c:v>
                </c:pt>
                <c:pt idx="15">
                  <c:v>-3.8</c:v>
                </c:pt>
                <c:pt idx="16">
                  <c:v>-3.2480000000000002</c:v>
                </c:pt>
                <c:pt idx="17">
                  <c:v>-2.7120000000000002</c:v>
                </c:pt>
                <c:pt idx="18">
                  <c:v>-2.1920000000000002</c:v>
                </c:pt>
                <c:pt idx="19">
                  <c:v>-1.6879999999999999</c:v>
                </c:pt>
                <c:pt idx="20">
                  <c:v>-1.2</c:v>
                </c:pt>
                <c:pt idx="21">
                  <c:v>-0.72799999999999998</c:v>
                </c:pt>
                <c:pt idx="22">
                  <c:v>-0.27200000000000002</c:v>
                </c:pt>
                <c:pt idx="23">
                  <c:v>0.16800000000000001</c:v>
                </c:pt>
                <c:pt idx="24">
                  <c:v>0.59199999999999997</c:v>
                </c:pt>
                <c:pt idx="25">
                  <c:v>1</c:v>
                </c:pt>
                <c:pt idx="26">
                  <c:v>1.3919999999999999</c:v>
                </c:pt>
                <c:pt idx="27">
                  <c:v>1.7680000000000029</c:v>
                </c:pt>
                <c:pt idx="28">
                  <c:v>2.127999999999997</c:v>
                </c:pt>
                <c:pt idx="29">
                  <c:v>2.472</c:v>
                </c:pt>
                <c:pt idx="30">
                  <c:v>2.8</c:v>
                </c:pt>
                <c:pt idx="31">
                  <c:v>3.1120000000000001</c:v>
                </c:pt>
                <c:pt idx="32">
                  <c:v>3.408000000000003</c:v>
                </c:pt>
                <c:pt idx="33">
                  <c:v>3.6879999999999971</c:v>
                </c:pt>
                <c:pt idx="34">
                  <c:v>3.952</c:v>
                </c:pt>
                <c:pt idx="35">
                  <c:v>4.2</c:v>
                </c:pt>
                <c:pt idx="36">
                  <c:v>4.4320000000000004</c:v>
                </c:pt>
                <c:pt idx="37">
                  <c:v>4.6480000000000032</c:v>
                </c:pt>
                <c:pt idx="38">
                  <c:v>4.8479999999999999</c:v>
                </c:pt>
                <c:pt idx="39">
                  <c:v>5.032</c:v>
                </c:pt>
                <c:pt idx="40">
                  <c:v>5.2</c:v>
                </c:pt>
                <c:pt idx="41">
                  <c:v>5.3520000000000003</c:v>
                </c:pt>
                <c:pt idx="42">
                  <c:v>5.4880000000000004</c:v>
                </c:pt>
                <c:pt idx="43">
                  <c:v>5.6079999999999997</c:v>
                </c:pt>
                <c:pt idx="44">
                  <c:v>5.7119999999999997</c:v>
                </c:pt>
                <c:pt idx="45">
                  <c:v>5.8</c:v>
                </c:pt>
                <c:pt idx="46">
                  <c:v>5.8719999999999999</c:v>
                </c:pt>
                <c:pt idx="47">
                  <c:v>5.9279999999999999</c:v>
                </c:pt>
                <c:pt idx="48">
                  <c:v>5.968</c:v>
                </c:pt>
                <c:pt idx="49">
                  <c:v>5.992</c:v>
                </c:pt>
                <c:pt idx="50">
                  <c:v>6</c:v>
                </c:pt>
                <c:pt idx="51">
                  <c:v>5.9995000000000003</c:v>
                </c:pt>
                <c:pt idx="52">
                  <c:v>5.9980000000000002</c:v>
                </c:pt>
                <c:pt idx="53">
                  <c:v>5.992</c:v>
                </c:pt>
                <c:pt idx="54">
                  <c:v>5.968</c:v>
                </c:pt>
                <c:pt idx="55">
                  <c:v>5.9279999999999999</c:v>
                </c:pt>
                <c:pt idx="56">
                  <c:v>5.8719999999999999</c:v>
                </c:pt>
                <c:pt idx="57">
                  <c:v>5.8</c:v>
                </c:pt>
                <c:pt idx="58">
                  <c:v>5.7119999999999997</c:v>
                </c:pt>
                <c:pt idx="59">
                  <c:v>5.6079999999999997</c:v>
                </c:pt>
                <c:pt idx="60">
                  <c:v>5.4880000000000004</c:v>
                </c:pt>
                <c:pt idx="61">
                  <c:v>5.3520000000000003</c:v>
                </c:pt>
                <c:pt idx="62">
                  <c:v>5.2</c:v>
                </c:pt>
                <c:pt idx="63">
                  <c:v>5.032</c:v>
                </c:pt>
                <c:pt idx="64">
                  <c:v>4.8479999999999999</c:v>
                </c:pt>
                <c:pt idx="65">
                  <c:v>4.6479999999999997</c:v>
                </c:pt>
                <c:pt idx="66">
                  <c:v>4.4320000000000004</c:v>
                </c:pt>
                <c:pt idx="67">
                  <c:v>4.2</c:v>
                </c:pt>
                <c:pt idx="68">
                  <c:v>3.952</c:v>
                </c:pt>
                <c:pt idx="69">
                  <c:v>3.6880000000000002</c:v>
                </c:pt>
                <c:pt idx="70">
                  <c:v>3.4079999999999999</c:v>
                </c:pt>
                <c:pt idx="71">
                  <c:v>3.1120000000000001</c:v>
                </c:pt>
                <c:pt idx="72">
                  <c:v>2.8</c:v>
                </c:pt>
                <c:pt idx="73">
                  <c:v>2.4719999999999942</c:v>
                </c:pt>
                <c:pt idx="74">
                  <c:v>2.1280000000000001</c:v>
                </c:pt>
                <c:pt idx="75">
                  <c:v>1.768</c:v>
                </c:pt>
                <c:pt idx="76">
                  <c:v>1.3919999999999999</c:v>
                </c:pt>
                <c:pt idx="77">
                  <c:v>1</c:v>
                </c:pt>
                <c:pt idx="78">
                  <c:v>0.5919999999999942</c:v>
                </c:pt>
                <c:pt idx="79">
                  <c:v>0.16800000000000001</c:v>
                </c:pt>
                <c:pt idx="80">
                  <c:v>-0.27200000000000002</c:v>
                </c:pt>
                <c:pt idx="81">
                  <c:v>-0.72799999999999998</c:v>
                </c:pt>
                <c:pt idx="82">
                  <c:v>-1.2</c:v>
                </c:pt>
                <c:pt idx="83">
                  <c:v>-1.6879999999999999</c:v>
                </c:pt>
                <c:pt idx="84">
                  <c:v>-2.1919999999999944</c:v>
                </c:pt>
                <c:pt idx="85">
                  <c:v>-2.712000000000006</c:v>
                </c:pt>
                <c:pt idx="86">
                  <c:v>-3.2480000000000002</c:v>
                </c:pt>
                <c:pt idx="87">
                  <c:v>-3.8</c:v>
                </c:pt>
                <c:pt idx="88">
                  <c:v>-4.3680000000000003</c:v>
                </c:pt>
                <c:pt idx="89">
                  <c:v>-4.9520000000000062</c:v>
                </c:pt>
                <c:pt idx="90">
                  <c:v>-5.5520000000000058</c:v>
                </c:pt>
                <c:pt idx="91">
                  <c:v>-6.1680000000000028</c:v>
                </c:pt>
                <c:pt idx="92">
                  <c:v>-6.8</c:v>
                </c:pt>
                <c:pt idx="93">
                  <c:v>-7.4479999999999968</c:v>
                </c:pt>
                <c:pt idx="94">
                  <c:v>-8.112000000000009</c:v>
                </c:pt>
                <c:pt idx="95">
                  <c:v>-8.7920000000000051</c:v>
                </c:pt>
                <c:pt idx="96">
                  <c:v>-9.4880000000000031</c:v>
                </c:pt>
                <c:pt idx="97">
                  <c:v>-10.199999999999999</c:v>
                </c:pt>
                <c:pt idx="98">
                  <c:v>-10.927999999999997</c:v>
                </c:pt>
                <c:pt idx="99">
                  <c:v>-11.672000000000009</c:v>
                </c:pt>
                <c:pt idx="100">
                  <c:v>-12.432000000000006</c:v>
                </c:pt>
                <c:pt idx="101">
                  <c:v>-13.208000000000004</c:v>
                </c:pt>
                <c:pt idx="102">
                  <c:v>-14</c:v>
                </c:pt>
                <c:pt idx="103">
                  <c:v>-14.807999999999996</c:v>
                </c:pt>
                <c:pt idx="104">
                  <c:v>-15.632000000000009</c:v>
                </c:pt>
                <c:pt idx="105">
                  <c:v>-16.472000000000005</c:v>
                </c:pt>
                <c:pt idx="106">
                  <c:v>-17.328000000000003</c:v>
                </c:pt>
                <c:pt idx="107">
                  <c:v>-18.2</c:v>
                </c:pt>
                <c:pt idx="108">
                  <c:v>-19.087999999999997</c:v>
                </c:pt>
                <c:pt idx="109">
                  <c:v>-19.992000000000008</c:v>
                </c:pt>
                <c:pt idx="110">
                  <c:v>-20.912000000000006</c:v>
                </c:pt>
                <c:pt idx="111">
                  <c:v>-21.848000000000003</c:v>
                </c:pt>
                <c:pt idx="112">
                  <c:v>-22.8</c:v>
                </c:pt>
                <c:pt idx="113">
                  <c:v>-23.767999999999997</c:v>
                </c:pt>
                <c:pt idx="114">
                  <c:v>-24.752000000000013</c:v>
                </c:pt>
                <c:pt idx="115">
                  <c:v>-25.752000000000006</c:v>
                </c:pt>
                <c:pt idx="116">
                  <c:v>-26.768000000000001</c:v>
                </c:pt>
                <c:pt idx="117">
                  <c:v>-27.8</c:v>
                </c:pt>
                <c:pt idx="118">
                  <c:v>-28.847999999999999</c:v>
                </c:pt>
                <c:pt idx="119">
                  <c:v>-29.912000000000013</c:v>
                </c:pt>
                <c:pt idx="120">
                  <c:v>-30.992000000000004</c:v>
                </c:pt>
                <c:pt idx="121">
                  <c:v>-32.088000000000008</c:v>
                </c:pt>
                <c:pt idx="122">
                  <c:v>-33.200000000000003</c:v>
                </c:pt>
                <c:pt idx="123">
                  <c:v>-34.327999999999996</c:v>
                </c:pt>
                <c:pt idx="124">
                  <c:v>-35.472000000000008</c:v>
                </c:pt>
                <c:pt idx="125">
                  <c:v>-36.632000000000005</c:v>
                </c:pt>
                <c:pt idx="126">
                  <c:v>-37.808000000000007</c:v>
                </c:pt>
                <c:pt idx="127">
                  <c:v>-39</c:v>
                </c:pt>
                <c:pt idx="128">
                  <c:v>-40.207999999999991</c:v>
                </c:pt>
                <c:pt idx="129">
                  <c:v>-41.432000000000009</c:v>
                </c:pt>
                <c:pt idx="130">
                  <c:v>-42.672000000000004</c:v>
                </c:pt>
              </c:numCache>
            </c:numRef>
          </c:val>
          <c:smooth val="0"/>
        </c:ser>
        <c:ser>
          <c:idx val="3"/>
          <c:order val="3"/>
          <c:tx>
            <c:v>Revenue</c:v>
          </c:tx>
          <c:marker>
            <c:symbol val="none"/>
          </c:marker>
          <c:val>
            <c:numRef>
              <c:f>MaxProfit!$K$6:$K$136</c:f>
              <c:numCache>
                <c:formatCode>General</c:formatCode>
                <c:ptCount val="131"/>
                <c:pt idx="0">
                  <c:v>0</c:v>
                </c:pt>
                <c:pt idx="1">
                  <c:v>0.99199999999999999</c:v>
                </c:pt>
                <c:pt idx="2">
                  <c:v>1.968</c:v>
                </c:pt>
                <c:pt idx="3">
                  <c:v>2.9279999999999999</c:v>
                </c:pt>
                <c:pt idx="4">
                  <c:v>3.8719999999999999</c:v>
                </c:pt>
                <c:pt idx="5">
                  <c:v>4.8</c:v>
                </c:pt>
                <c:pt idx="6">
                  <c:v>5.7119999999999997</c:v>
                </c:pt>
                <c:pt idx="7">
                  <c:v>6.6079999999999997</c:v>
                </c:pt>
                <c:pt idx="8">
                  <c:v>7.4880000000000004</c:v>
                </c:pt>
                <c:pt idx="9">
                  <c:v>8.3520000000000003</c:v>
                </c:pt>
                <c:pt idx="10">
                  <c:v>9.1999999999999993</c:v>
                </c:pt>
                <c:pt idx="11">
                  <c:v>10.032</c:v>
                </c:pt>
                <c:pt idx="12">
                  <c:v>10.848000000000001</c:v>
                </c:pt>
                <c:pt idx="13">
                  <c:v>11.647999999999998</c:v>
                </c:pt>
                <c:pt idx="14">
                  <c:v>12.432</c:v>
                </c:pt>
                <c:pt idx="15">
                  <c:v>13.2</c:v>
                </c:pt>
                <c:pt idx="16">
                  <c:v>13.952</c:v>
                </c:pt>
                <c:pt idx="17">
                  <c:v>14.688000000000001</c:v>
                </c:pt>
                <c:pt idx="18">
                  <c:v>15.407999999999999</c:v>
                </c:pt>
                <c:pt idx="19">
                  <c:v>16.111999999999998</c:v>
                </c:pt>
                <c:pt idx="20">
                  <c:v>16.8</c:v>
                </c:pt>
                <c:pt idx="21">
                  <c:v>17.472000000000001</c:v>
                </c:pt>
                <c:pt idx="22">
                  <c:v>18.128</c:v>
                </c:pt>
                <c:pt idx="23">
                  <c:v>18.768000000000001</c:v>
                </c:pt>
                <c:pt idx="24">
                  <c:v>19.391999999999999</c:v>
                </c:pt>
                <c:pt idx="25">
                  <c:v>20</c:v>
                </c:pt>
                <c:pt idx="26">
                  <c:v>20.591999999999999</c:v>
                </c:pt>
                <c:pt idx="27">
                  <c:v>21.168000000000003</c:v>
                </c:pt>
                <c:pt idx="28">
                  <c:v>21.727999999999998</c:v>
                </c:pt>
                <c:pt idx="29">
                  <c:v>22.271999999999998</c:v>
                </c:pt>
                <c:pt idx="30">
                  <c:v>22.8</c:v>
                </c:pt>
                <c:pt idx="31">
                  <c:v>23.312000000000001</c:v>
                </c:pt>
                <c:pt idx="32">
                  <c:v>23.808000000000003</c:v>
                </c:pt>
                <c:pt idx="33">
                  <c:v>24.287999999999997</c:v>
                </c:pt>
                <c:pt idx="34">
                  <c:v>24.751999999999999</c:v>
                </c:pt>
                <c:pt idx="35">
                  <c:v>25.2</c:v>
                </c:pt>
                <c:pt idx="36">
                  <c:v>25.632000000000001</c:v>
                </c:pt>
                <c:pt idx="37">
                  <c:v>26.048000000000002</c:v>
                </c:pt>
                <c:pt idx="38">
                  <c:v>26.448</c:v>
                </c:pt>
                <c:pt idx="39">
                  <c:v>26.832000000000001</c:v>
                </c:pt>
                <c:pt idx="40">
                  <c:v>27.2</c:v>
                </c:pt>
                <c:pt idx="41">
                  <c:v>27.552</c:v>
                </c:pt>
                <c:pt idx="42">
                  <c:v>27.888000000000002</c:v>
                </c:pt>
                <c:pt idx="43">
                  <c:v>28.207999999999998</c:v>
                </c:pt>
                <c:pt idx="44">
                  <c:v>28.512</c:v>
                </c:pt>
                <c:pt idx="45">
                  <c:v>28.8</c:v>
                </c:pt>
                <c:pt idx="46">
                  <c:v>29.071999999999999</c:v>
                </c:pt>
                <c:pt idx="47">
                  <c:v>29.327999999999999</c:v>
                </c:pt>
                <c:pt idx="48">
                  <c:v>29.568000000000001</c:v>
                </c:pt>
                <c:pt idx="49">
                  <c:v>29.792000000000002</c:v>
                </c:pt>
                <c:pt idx="50">
                  <c:v>30</c:v>
                </c:pt>
                <c:pt idx="51">
                  <c:v>30.049499999999998</c:v>
                </c:pt>
                <c:pt idx="52">
                  <c:v>30.097999999999999</c:v>
                </c:pt>
                <c:pt idx="53">
                  <c:v>30.192</c:v>
                </c:pt>
                <c:pt idx="54">
                  <c:v>30.367999999999999</c:v>
                </c:pt>
                <c:pt idx="55">
                  <c:v>30.527999999999999</c:v>
                </c:pt>
                <c:pt idx="56">
                  <c:v>30.672000000000001</c:v>
                </c:pt>
                <c:pt idx="57">
                  <c:v>30.8</c:v>
                </c:pt>
                <c:pt idx="58">
                  <c:v>30.911999999999999</c:v>
                </c:pt>
                <c:pt idx="59">
                  <c:v>31.007999999999999</c:v>
                </c:pt>
                <c:pt idx="60">
                  <c:v>31.088000000000001</c:v>
                </c:pt>
                <c:pt idx="61">
                  <c:v>31.152000000000001</c:v>
                </c:pt>
                <c:pt idx="62">
                  <c:v>31.2</c:v>
                </c:pt>
                <c:pt idx="63">
                  <c:v>31.231999999999999</c:v>
                </c:pt>
                <c:pt idx="64">
                  <c:v>31.248000000000001</c:v>
                </c:pt>
                <c:pt idx="65">
                  <c:v>31.248000000000001</c:v>
                </c:pt>
                <c:pt idx="66">
                  <c:v>31.231999999999999</c:v>
                </c:pt>
                <c:pt idx="67">
                  <c:v>31.2</c:v>
                </c:pt>
                <c:pt idx="68">
                  <c:v>31.152000000000001</c:v>
                </c:pt>
                <c:pt idx="69">
                  <c:v>31.088000000000001</c:v>
                </c:pt>
                <c:pt idx="70">
                  <c:v>31.007999999999999</c:v>
                </c:pt>
                <c:pt idx="71">
                  <c:v>30.911999999999999</c:v>
                </c:pt>
                <c:pt idx="72">
                  <c:v>30.8</c:v>
                </c:pt>
                <c:pt idx="73">
                  <c:v>30.671999999999993</c:v>
                </c:pt>
                <c:pt idx="74">
                  <c:v>30.527999999999999</c:v>
                </c:pt>
                <c:pt idx="75">
                  <c:v>30.367999999999999</c:v>
                </c:pt>
                <c:pt idx="76">
                  <c:v>30.192</c:v>
                </c:pt>
                <c:pt idx="77">
                  <c:v>30</c:v>
                </c:pt>
                <c:pt idx="78">
                  <c:v>29.791999999999994</c:v>
                </c:pt>
                <c:pt idx="79">
                  <c:v>29.568000000000001</c:v>
                </c:pt>
                <c:pt idx="80">
                  <c:v>29.327999999999999</c:v>
                </c:pt>
                <c:pt idx="81">
                  <c:v>29.071999999999999</c:v>
                </c:pt>
                <c:pt idx="82">
                  <c:v>28.8</c:v>
                </c:pt>
                <c:pt idx="83">
                  <c:v>28.512</c:v>
                </c:pt>
                <c:pt idx="84">
                  <c:v>28.208000000000006</c:v>
                </c:pt>
                <c:pt idx="85">
                  <c:v>27.887999999999995</c:v>
                </c:pt>
                <c:pt idx="86">
                  <c:v>27.552</c:v>
                </c:pt>
                <c:pt idx="87">
                  <c:v>27.2</c:v>
                </c:pt>
                <c:pt idx="88">
                  <c:v>26.832000000000001</c:v>
                </c:pt>
                <c:pt idx="89">
                  <c:v>26.447999999999993</c:v>
                </c:pt>
                <c:pt idx="90">
                  <c:v>26.047999999999995</c:v>
                </c:pt>
                <c:pt idx="91">
                  <c:v>25.631999999999998</c:v>
                </c:pt>
                <c:pt idx="92">
                  <c:v>25.2</c:v>
                </c:pt>
                <c:pt idx="93">
                  <c:v>24.752000000000002</c:v>
                </c:pt>
                <c:pt idx="94">
                  <c:v>24.28799999999999</c:v>
                </c:pt>
                <c:pt idx="95">
                  <c:v>23.807999999999993</c:v>
                </c:pt>
                <c:pt idx="96">
                  <c:v>23.311999999999998</c:v>
                </c:pt>
                <c:pt idx="97">
                  <c:v>22.8</c:v>
                </c:pt>
                <c:pt idx="98">
                  <c:v>22.272000000000002</c:v>
                </c:pt>
                <c:pt idx="99">
                  <c:v>21.727999999999991</c:v>
                </c:pt>
                <c:pt idx="100">
                  <c:v>21.167999999999996</c:v>
                </c:pt>
                <c:pt idx="101">
                  <c:v>20.591999999999999</c:v>
                </c:pt>
                <c:pt idx="102">
                  <c:v>20</c:v>
                </c:pt>
                <c:pt idx="103">
                  <c:v>19.392000000000003</c:v>
                </c:pt>
                <c:pt idx="104">
                  <c:v>18.76799999999999</c:v>
                </c:pt>
                <c:pt idx="105">
                  <c:v>18.127999999999993</c:v>
                </c:pt>
                <c:pt idx="106">
                  <c:v>17.471999999999998</c:v>
                </c:pt>
                <c:pt idx="107">
                  <c:v>16.8</c:v>
                </c:pt>
                <c:pt idx="108">
                  <c:v>16.112000000000002</c:v>
                </c:pt>
                <c:pt idx="109">
                  <c:v>15.407999999999991</c:v>
                </c:pt>
                <c:pt idx="110">
                  <c:v>14.687999999999994</c:v>
                </c:pt>
                <c:pt idx="111">
                  <c:v>13.951999999999996</c:v>
                </c:pt>
                <c:pt idx="112">
                  <c:v>13.2</c:v>
                </c:pt>
                <c:pt idx="113">
                  <c:v>12.432000000000002</c:v>
                </c:pt>
                <c:pt idx="114">
                  <c:v>11.647999999999989</c:v>
                </c:pt>
                <c:pt idx="115">
                  <c:v>10.847999999999994</c:v>
                </c:pt>
                <c:pt idx="116">
                  <c:v>10.031999999999996</c:v>
                </c:pt>
                <c:pt idx="117">
                  <c:v>9.1999999999999993</c:v>
                </c:pt>
                <c:pt idx="118">
                  <c:v>8.3520000000000021</c:v>
                </c:pt>
                <c:pt idx="119">
                  <c:v>7.4879999999999898</c:v>
                </c:pt>
                <c:pt idx="120">
                  <c:v>6.6079999999999925</c:v>
                </c:pt>
                <c:pt idx="121">
                  <c:v>5.7119999999999962</c:v>
                </c:pt>
                <c:pt idx="122">
                  <c:v>4.8</c:v>
                </c:pt>
                <c:pt idx="123">
                  <c:v>3.8720000000000034</c:v>
                </c:pt>
                <c:pt idx="124">
                  <c:v>2.9279999999999893</c:v>
                </c:pt>
                <c:pt idx="125">
                  <c:v>1.9679999999999931</c:v>
                </c:pt>
                <c:pt idx="126">
                  <c:v>0.99199999999999655</c:v>
                </c:pt>
                <c:pt idx="127">
                  <c:v>0</c:v>
                </c:pt>
                <c:pt idx="128">
                  <c:v>-1.0079999999999965</c:v>
                </c:pt>
                <c:pt idx="129">
                  <c:v>-2.0320000000000111</c:v>
                </c:pt>
                <c:pt idx="130">
                  <c:v>-3.0720000000000072</c:v>
                </c:pt>
              </c:numCache>
            </c:numRef>
          </c:val>
          <c:smooth val="0"/>
        </c:ser>
        <c:dLbls>
          <c:showLegendKey val="0"/>
          <c:showVal val="0"/>
          <c:showCatName val="0"/>
          <c:showSerName val="0"/>
          <c:showPercent val="0"/>
          <c:showBubbleSize val="0"/>
        </c:dLbls>
        <c:smooth val="0"/>
        <c:axId val="321582416"/>
        <c:axId val="321587512"/>
      </c:lineChart>
      <c:catAx>
        <c:axId val="321582416"/>
        <c:scaling>
          <c:orientation val="minMax"/>
        </c:scaling>
        <c:delete val="0"/>
        <c:axPos val="b"/>
        <c:numFmt formatCode="General" sourceLinked="1"/>
        <c:majorTickMark val="out"/>
        <c:minorTickMark val="none"/>
        <c:tickLblPos val="nextTo"/>
        <c:crossAx val="321587512"/>
        <c:crosses val="autoZero"/>
        <c:auto val="1"/>
        <c:lblAlgn val="ctr"/>
        <c:lblOffset val="100"/>
        <c:noMultiLvlLbl val="0"/>
      </c:catAx>
      <c:valAx>
        <c:axId val="321587512"/>
        <c:scaling>
          <c:orientation val="minMax"/>
        </c:scaling>
        <c:delete val="0"/>
        <c:axPos val="l"/>
        <c:majorGridlines/>
        <c:numFmt formatCode="General" sourceLinked="1"/>
        <c:majorTickMark val="out"/>
        <c:minorTickMark val="none"/>
        <c:tickLblPos val="nextTo"/>
        <c:crossAx val="321582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937381</xdr:colOff>
      <xdr:row>4</xdr:row>
      <xdr:rowOff>0</xdr:rowOff>
    </xdr:from>
    <xdr:to>
      <xdr:col>17</xdr:col>
      <xdr:colOff>732972</xdr:colOff>
      <xdr:row>9</xdr:row>
      <xdr:rowOff>325878</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0060" y="1239762"/>
          <a:ext cx="4470702" cy="3284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7559</xdr:colOff>
      <xdr:row>12</xdr:row>
      <xdr:rowOff>128511</xdr:rowOff>
    </xdr:from>
    <xdr:to>
      <xdr:col>18</xdr:col>
      <xdr:colOff>12093</xdr:colOff>
      <xdr:row>18</xdr:row>
      <xdr:rowOff>485873</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5178" y="5306785"/>
          <a:ext cx="5235726" cy="3830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50800</xdr:colOff>
      <xdr:row>20</xdr:row>
      <xdr:rowOff>25400</xdr:rowOff>
    </xdr:from>
    <xdr:to>
      <xdr:col>19</xdr:col>
      <xdr:colOff>228600</xdr:colOff>
      <xdr:row>29</xdr:row>
      <xdr:rowOff>381000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71200" y="11315700"/>
          <a:ext cx="6756400" cy="561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504825</xdr:colOff>
      <xdr:row>9</xdr:row>
      <xdr:rowOff>42862</xdr:rowOff>
    </xdr:from>
    <xdr:to>
      <xdr:col>21</xdr:col>
      <xdr:colOff>200025</xdr:colOff>
      <xdr:row>23</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380999</xdr:colOff>
      <xdr:row>25</xdr:row>
      <xdr:rowOff>35716</xdr:rowOff>
    </xdr:from>
    <xdr:to>
      <xdr:col>25</xdr:col>
      <xdr:colOff>217715</xdr:colOff>
      <xdr:row>54</xdr:row>
      <xdr:rowOff>18142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abSelected="1" zoomScale="80" zoomScaleNormal="80" workbookViewId="0">
      <selection activeCell="D31" sqref="D31:L31"/>
    </sheetView>
  </sheetViews>
  <sheetFormatPr defaultColWidth="21.453125" defaultRowHeight="46" customHeight="1" x14ac:dyDescent="0.35"/>
  <cols>
    <col min="1" max="1" width="1.26953125" style="33" customWidth="1"/>
    <col min="2" max="2" width="5.26953125" style="33" customWidth="1"/>
    <col min="3" max="3" width="2.6328125" style="33" customWidth="1"/>
    <col min="4" max="4" width="17" style="33" bestFit="1" customWidth="1"/>
    <col min="5" max="5" width="15.1796875" style="33" customWidth="1"/>
    <col min="6" max="6" width="10.54296875" style="33" bestFit="1" customWidth="1"/>
    <col min="7" max="8" width="10.54296875" style="33" customWidth="1"/>
    <col min="9" max="9" width="13.26953125" style="33" customWidth="1"/>
    <col min="10" max="10" width="13" style="33" customWidth="1"/>
    <col min="11" max="11" width="11.1796875" style="35" customWidth="1"/>
    <col min="12" max="12" width="34.6328125" style="33" customWidth="1"/>
    <col min="13" max="13" width="9.26953125" style="33" customWidth="1"/>
    <col min="14" max="16" width="13.7265625" style="33" customWidth="1"/>
    <col min="17" max="17" width="12.1796875" style="33" customWidth="1"/>
    <col min="18" max="18" width="21.453125" style="33"/>
    <col min="19" max="19" width="19" style="33" customWidth="1"/>
    <col min="20" max="20" width="17.81640625" style="33" customWidth="1"/>
    <col min="21" max="24" width="21.453125" style="33"/>
    <col min="25" max="25" width="16.7265625" style="33" customWidth="1"/>
    <col min="26" max="16384" width="21.453125" style="33"/>
  </cols>
  <sheetData>
    <row r="1" spans="1:26" ht="46" customHeight="1" x14ac:dyDescent="0.35">
      <c r="A1" s="30"/>
      <c r="B1" s="31" t="s">
        <v>111</v>
      </c>
      <c r="C1" s="31"/>
      <c r="D1" s="31"/>
      <c r="E1" s="31"/>
      <c r="F1" s="31"/>
      <c r="G1" s="31"/>
      <c r="H1" s="31"/>
      <c r="I1" s="31"/>
      <c r="J1" s="31"/>
      <c r="K1" s="31"/>
      <c r="L1" s="31"/>
      <c r="M1" s="32"/>
      <c r="N1" s="32"/>
      <c r="O1" s="32"/>
      <c r="P1" s="32"/>
      <c r="Q1" s="32"/>
      <c r="R1" s="32"/>
      <c r="S1" s="32"/>
      <c r="T1" s="30"/>
      <c r="U1" s="30"/>
      <c r="V1" s="30"/>
      <c r="W1" s="30"/>
      <c r="X1" s="30"/>
      <c r="Y1" s="30"/>
      <c r="Z1" s="30"/>
    </row>
    <row r="2" spans="1:26" ht="46" customHeight="1" x14ac:dyDescent="0.35">
      <c r="A2" s="30"/>
      <c r="B2" s="30"/>
      <c r="C2" s="30"/>
      <c r="D2" s="30"/>
      <c r="E2" s="30"/>
      <c r="F2" s="30"/>
      <c r="G2" s="30"/>
      <c r="H2" s="30"/>
      <c r="I2" s="30"/>
      <c r="J2" s="30"/>
      <c r="K2" s="34"/>
      <c r="L2" s="30"/>
      <c r="M2" s="30"/>
      <c r="N2" s="30"/>
      <c r="O2" s="30"/>
      <c r="P2" s="30"/>
      <c r="Q2" s="30"/>
      <c r="R2" s="30"/>
      <c r="S2" s="30"/>
      <c r="T2" s="30"/>
      <c r="U2" s="30"/>
      <c r="V2" s="30"/>
      <c r="W2" s="30"/>
      <c r="X2" s="30"/>
      <c r="Y2" s="30"/>
      <c r="Z2" s="30"/>
    </row>
    <row r="3" spans="1:26" ht="46" customHeight="1" x14ac:dyDescent="0.35">
      <c r="A3" s="30"/>
      <c r="B3" s="30">
        <v>1</v>
      </c>
      <c r="C3" s="30"/>
      <c r="D3" s="32" t="s">
        <v>112</v>
      </c>
      <c r="E3" s="32"/>
      <c r="F3" s="32"/>
      <c r="G3" s="32"/>
      <c r="H3" s="32"/>
      <c r="I3" s="32"/>
      <c r="J3" s="32"/>
      <c r="K3" s="32"/>
      <c r="L3" s="32"/>
      <c r="M3" s="30"/>
      <c r="N3" s="30"/>
      <c r="O3" s="30"/>
      <c r="P3" s="30"/>
      <c r="Q3" s="30"/>
      <c r="R3" s="30"/>
      <c r="S3" s="30"/>
      <c r="T3" s="30"/>
      <c r="U3" s="30"/>
      <c r="V3" s="30"/>
      <c r="W3" s="30"/>
      <c r="X3" s="30"/>
      <c r="Y3" s="30"/>
      <c r="Z3" s="30"/>
    </row>
    <row r="4" spans="1:26" ht="46" customHeight="1" x14ac:dyDescent="0.35">
      <c r="A4" s="30"/>
      <c r="B4" s="30">
        <v>2</v>
      </c>
      <c r="C4" s="30"/>
      <c r="D4" s="32" t="s">
        <v>115</v>
      </c>
      <c r="E4" s="32"/>
      <c r="F4" s="32"/>
      <c r="G4" s="32"/>
      <c r="H4" s="32"/>
      <c r="I4" s="32"/>
      <c r="J4" s="32"/>
      <c r="K4" s="32"/>
      <c r="L4" s="32"/>
      <c r="M4" s="30"/>
      <c r="N4" s="30"/>
      <c r="O4" s="30"/>
      <c r="P4" s="30"/>
      <c r="Q4" s="30"/>
      <c r="R4" s="30"/>
      <c r="S4" s="30"/>
      <c r="T4" s="30"/>
      <c r="U4" s="30"/>
      <c r="V4" s="30"/>
      <c r="W4" s="30"/>
      <c r="X4" s="30"/>
      <c r="Y4" s="30"/>
      <c r="Z4" s="30"/>
    </row>
    <row r="5" spans="1:26" ht="46" customHeight="1" x14ac:dyDescent="0.35">
      <c r="A5" s="30"/>
      <c r="B5" s="30">
        <v>3</v>
      </c>
      <c r="C5" s="30"/>
      <c r="D5" s="32" t="s">
        <v>116</v>
      </c>
      <c r="E5" s="32"/>
      <c r="F5" s="32"/>
      <c r="G5" s="32"/>
      <c r="H5" s="32"/>
      <c r="I5" s="32"/>
      <c r="J5" s="32"/>
      <c r="K5" s="32"/>
      <c r="L5" s="32"/>
      <c r="M5" s="30"/>
      <c r="N5" s="30"/>
      <c r="O5" s="30"/>
      <c r="P5" s="30"/>
      <c r="Q5" s="30"/>
      <c r="R5" s="30"/>
      <c r="S5" s="30"/>
      <c r="T5" s="30"/>
      <c r="U5" s="30"/>
      <c r="V5" s="30"/>
      <c r="W5" s="30"/>
      <c r="X5" s="30"/>
      <c r="Y5" s="30"/>
      <c r="Z5" s="30"/>
    </row>
    <row r="6" spans="1:26" ht="46" customHeight="1" x14ac:dyDescent="0.35">
      <c r="A6" s="30"/>
      <c r="B6" s="30">
        <v>4</v>
      </c>
      <c r="C6" s="30"/>
      <c r="D6" s="32" t="s">
        <v>117</v>
      </c>
      <c r="E6" s="32"/>
      <c r="F6" s="32"/>
      <c r="G6" s="32"/>
      <c r="H6" s="32"/>
      <c r="I6" s="32"/>
      <c r="J6" s="32"/>
      <c r="K6" s="32"/>
      <c r="L6" s="32"/>
      <c r="M6" s="30"/>
      <c r="N6" s="30"/>
      <c r="O6" s="30"/>
      <c r="P6" s="30"/>
      <c r="Q6" s="30"/>
      <c r="R6" s="30"/>
      <c r="S6" s="30"/>
      <c r="T6" s="30"/>
      <c r="U6" s="30"/>
      <c r="V6" s="30"/>
      <c r="W6" s="30"/>
      <c r="X6" s="30"/>
      <c r="Y6" s="30"/>
      <c r="Z6" s="30"/>
    </row>
    <row r="7" spans="1:26" ht="46" customHeight="1" x14ac:dyDescent="0.35">
      <c r="A7" s="30"/>
      <c r="B7" s="30">
        <v>5</v>
      </c>
      <c r="C7" s="30"/>
      <c r="D7" s="32" t="s">
        <v>118</v>
      </c>
      <c r="E7" s="32"/>
      <c r="F7" s="32"/>
      <c r="G7" s="32"/>
      <c r="H7" s="32"/>
      <c r="I7" s="32"/>
      <c r="J7" s="32"/>
      <c r="K7" s="32"/>
      <c r="L7" s="32"/>
      <c r="M7" s="30"/>
      <c r="N7" s="30"/>
      <c r="O7" s="30"/>
      <c r="P7" s="30"/>
      <c r="Q7" s="30"/>
      <c r="R7" s="30"/>
      <c r="S7" s="30"/>
      <c r="T7" s="30"/>
      <c r="U7" s="30"/>
      <c r="V7" s="30"/>
      <c r="W7" s="30"/>
      <c r="X7" s="30"/>
      <c r="Y7" s="30"/>
      <c r="Z7" s="30"/>
    </row>
    <row r="8" spans="1:26" ht="46" customHeight="1" x14ac:dyDescent="0.35">
      <c r="A8" s="30"/>
      <c r="B8" s="30">
        <v>6</v>
      </c>
      <c r="C8" s="30"/>
      <c r="D8" s="32" t="s">
        <v>119</v>
      </c>
      <c r="E8" s="32"/>
      <c r="F8" s="32"/>
      <c r="G8" s="32"/>
      <c r="H8" s="32"/>
      <c r="I8" s="32"/>
      <c r="J8" s="32"/>
      <c r="K8" s="32"/>
      <c r="L8" s="32"/>
      <c r="M8" s="30"/>
      <c r="N8" s="30"/>
      <c r="O8" s="30"/>
      <c r="P8" s="30"/>
      <c r="Q8" s="30"/>
      <c r="R8" s="30"/>
      <c r="S8" s="30"/>
      <c r="T8" s="30"/>
      <c r="U8" s="30"/>
      <c r="V8" s="30"/>
      <c r="W8" s="30"/>
      <c r="X8" s="30"/>
      <c r="Y8" s="30"/>
      <c r="Z8" s="30"/>
    </row>
    <row r="9" spans="1:26" ht="46" customHeight="1" x14ac:dyDescent="0.35">
      <c r="A9" s="30"/>
      <c r="B9" s="30">
        <v>7</v>
      </c>
      <c r="C9" s="30"/>
      <c r="D9" s="32" t="s">
        <v>113</v>
      </c>
      <c r="E9" s="32"/>
      <c r="F9" s="32"/>
      <c r="G9" s="32"/>
      <c r="H9" s="32"/>
      <c r="I9" s="32"/>
      <c r="J9" s="32"/>
      <c r="K9" s="32"/>
      <c r="L9" s="32"/>
      <c r="M9" s="30"/>
      <c r="N9" s="30"/>
      <c r="O9" s="30"/>
      <c r="P9" s="30"/>
      <c r="Q9" s="30"/>
      <c r="R9" s="30"/>
      <c r="S9" s="30"/>
      <c r="T9" s="30"/>
      <c r="U9" s="30"/>
      <c r="V9" s="30"/>
      <c r="W9" s="30"/>
      <c r="X9" s="30"/>
      <c r="Y9" s="30"/>
      <c r="Z9" s="30"/>
    </row>
    <row r="10" spans="1:26" ht="46" customHeight="1" x14ac:dyDescent="0.35">
      <c r="A10" s="30"/>
      <c r="B10" s="30">
        <v>8</v>
      </c>
      <c r="C10" s="30"/>
      <c r="D10" s="32" t="s">
        <v>114</v>
      </c>
      <c r="E10" s="32"/>
      <c r="F10" s="32"/>
      <c r="G10" s="32"/>
      <c r="H10" s="32"/>
      <c r="I10" s="32"/>
      <c r="J10" s="32"/>
      <c r="K10" s="32"/>
      <c r="L10" s="32"/>
      <c r="M10" s="30"/>
      <c r="N10" s="30"/>
      <c r="O10" s="30"/>
      <c r="P10" s="30"/>
      <c r="Q10" s="30"/>
      <c r="R10" s="30"/>
      <c r="S10" s="30"/>
      <c r="T10" s="30"/>
      <c r="U10" s="30"/>
      <c r="V10" s="30"/>
      <c r="W10" s="30"/>
      <c r="X10" s="30"/>
      <c r="Y10" s="30"/>
      <c r="Z10" s="30"/>
    </row>
    <row r="11" spans="1:26" ht="46" customHeight="1" x14ac:dyDescent="0.35">
      <c r="A11" s="30"/>
      <c r="B11" s="30"/>
      <c r="C11" s="30"/>
      <c r="D11" s="30"/>
      <c r="E11" s="30"/>
      <c r="F11" s="30"/>
      <c r="G11" s="30"/>
      <c r="H11" s="30"/>
      <c r="I11" s="34"/>
      <c r="J11" s="34"/>
      <c r="K11" s="34"/>
      <c r="L11" s="30"/>
      <c r="M11" s="30"/>
      <c r="N11" s="30"/>
      <c r="O11" s="30"/>
      <c r="P11" s="30"/>
      <c r="Q11" s="30"/>
      <c r="R11" s="30"/>
      <c r="S11" s="30"/>
      <c r="T11" s="30"/>
      <c r="U11" s="30"/>
      <c r="V11" s="30"/>
      <c r="W11" s="30"/>
      <c r="X11" s="30"/>
      <c r="Y11" s="30"/>
      <c r="Z11" s="30"/>
    </row>
    <row r="12" spans="1:26" ht="14.5" x14ac:dyDescent="0.35">
      <c r="A12" s="30"/>
      <c r="B12" s="30"/>
      <c r="C12" s="30"/>
      <c r="D12" s="31" t="s">
        <v>120</v>
      </c>
      <c r="E12" s="31"/>
      <c r="F12" s="31"/>
      <c r="G12" s="31"/>
      <c r="H12" s="31"/>
      <c r="I12" s="31"/>
      <c r="J12" s="31"/>
      <c r="K12" s="31"/>
      <c r="L12" s="31"/>
      <c r="M12" s="30"/>
      <c r="N12" s="30"/>
      <c r="O12" s="30"/>
      <c r="P12" s="30"/>
      <c r="Q12" s="30"/>
      <c r="R12" s="30"/>
      <c r="S12" s="30"/>
      <c r="T12" s="30"/>
      <c r="U12" s="30"/>
      <c r="V12" s="30"/>
      <c r="W12" s="30"/>
      <c r="X12" s="30"/>
      <c r="Y12" s="30"/>
      <c r="Z12" s="30"/>
    </row>
    <row r="13" spans="1:26" ht="46" customHeight="1" x14ac:dyDescent="0.35">
      <c r="A13" s="30"/>
      <c r="B13" s="30"/>
      <c r="C13" s="30"/>
      <c r="D13" s="30"/>
      <c r="E13" s="30"/>
      <c r="F13" s="30"/>
      <c r="G13" s="30"/>
      <c r="H13" s="30"/>
      <c r="I13" s="34"/>
      <c r="J13" s="34"/>
      <c r="K13" s="34"/>
      <c r="L13" s="30"/>
      <c r="M13" s="30"/>
      <c r="N13" s="30"/>
      <c r="O13" s="30"/>
      <c r="P13" s="30"/>
      <c r="Q13" s="30"/>
      <c r="R13" s="30"/>
      <c r="S13" s="30"/>
      <c r="T13" s="30"/>
      <c r="U13" s="30"/>
      <c r="V13" s="30"/>
      <c r="W13" s="30"/>
      <c r="X13" s="30"/>
      <c r="Y13" s="30"/>
      <c r="Z13" s="30"/>
    </row>
    <row r="14" spans="1:26" ht="46" customHeight="1" x14ac:dyDescent="0.35">
      <c r="A14" s="30"/>
      <c r="B14" s="30">
        <v>1</v>
      </c>
      <c r="C14" s="30"/>
      <c r="D14" s="32" t="s">
        <v>121</v>
      </c>
      <c r="E14" s="32"/>
      <c r="F14" s="32"/>
      <c r="G14" s="32"/>
      <c r="H14" s="32"/>
      <c r="I14" s="32"/>
      <c r="J14" s="32"/>
      <c r="K14" s="32"/>
      <c r="L14" s="32"/>
      <c r="M14" s="30"/>
      <c r="N14" s="30"/>
      <c r="O14" s="30"/>
      <c r="P14" s="30"/>
      <c r="Q14" s="30"/>
      <c r="R14" s="30"/>
      <c r="S14" s="30"/>
      <c r="T14" s="30"/>
      <c r="U14" s="30"/>
      <c r="V14" s="30"/>
      <c r="W14" s="30"/>
      <c r="X14" s="30"/>
      <c r="Y14" s="30"/>
      <c r="Z14" s="30"/>
    </row>
    <row r="15" spans="1:26" ht="46" customHeight="1" x14ac:dyDescent="0.35">
      <c r="A15" s="30"/>
      <c r="B15" s="30">
        <v>2</v>
      </c>
      <c r="C15" s="30"/>
      <c r="D15" s="32" t="s">
        <v>122</v>
      </c>
      <c r="E15" s="32"/>
      <c r="F15" s="32"/>
      <c r="G15" s="32"/>
      <c r="H15" s="32"/>
      <c r="I15" s="32"/>
      <c r="J15" s="32"/>
      <c r="K15" s="32"/>
      <c r="L15" s="32"/>
      <c r="M15" s="30"/>
      <c r="N15" s="30"/>
      <c r="O15" s="30"/>
      <c r="P15" s="30"/>
      <c r="Q15" s="30"/>
      <c r="R15" s="30"/>
      <c r="S15" s="30"/>
      <c r="T15" s="30"/>
      <c r="U15" s="30"/>
      <c r="V15" s="30"/>
      <c r="W15" s="30"/>
      <c r="X15" s="30"/>
      <c r="Y15" s="30"/>
      <c r="Z15" s="30"/>
    </row>
    <row r="16" spans="1:26" ht="46" customHeight="1" x14ac:dyDescent="0.35">
      <c r="A16" s="30"/>
      <c r="B16" s="30">
        <v>3</v>
      </c>
      <c r="C16" s="30"/>
      <c r="D16" s="32" t="s">
        <v>123</v>
      </c>
      <c r="E16" s="32"/>
      <c r="F16" s="32"/>
      <c r="G16" s="32"/>
      <c r="H16" s="32"/>
      <c r="I16" s="32"/>
      <c r="J16" s="32"/>
      <c r="K16" s="32"/>
      <c r="L16" s="32"/>
      <c r="M16" s="30"/>
      <c r="N16" s="30"/>
      <c r="O16" s="30"/>
      <c r="P16" s="30"/>
      <c r="Q16" s="30"/>
      <c r="R16" s="30"/>
      <c r="S16" s="30"/>
      <c r="T16" s="30"/>
      <c r="U16" s="30"/>
      <c r="V16" s="30"/>
      <c r="W16" s="30"/>
      <c r="X16" s="30"/>
      <c r="Y16" s="30"/>
      <c r="Z16" s="30"/>
    </row>
    <row r="17" spans="1:26" ht="46" customHeight="1" x14ac:dyDescent="0.35">
      <c r="A17" s="30"/>
      <c r="B17" s="30">
        <v>4</v>
      </c>
      <c r="C17" s="30"/>
      <c r="D17" s="32" t="s">
        <v>124</v>
      </c>
      <c r="E17" s="32"/>
      <c r="F17" s="32"/>
      <c r="G17" s="32"/>
      <c r="H17" s="32"/>
      <c r="I17" s="32"/>
      <c r="J17" s="32"/>
      <c r="K17" s="32"/>
      <c r="L17" s="32"/>
      <c r="M17" s="30"/>
      <c r="N17" s="30"/>
      <c r="O17" s="30"/>
      <c r="P17" s="30"/>
      <c r="Q17" s="30"/>
      <c r="R17" s="30"/>
      <c r="S17" s="30"/>
      <c r="T17" s="30"/>
      <c r="U17" s="30"/>
      <c r="V17" s="30"/>
      <c r="W17" s="30"/>
      <c r="X17" s="30"/>
      <c r="Y17" s="30"/>
      <c r="Z17" s="30"/>
    </row>
    <row r="18" spans="1:26" ht="46" customHeight="1" x14ac:dyDescent="0.35">
      <c r="A18" s="30"/>
      <c r="B18" s="30">
        <v>5</v>
      </c>
      <c r="C18" s="30"/>
      <c r="D18" s="32" t="s">
        <v>125</v>
      </c>
      <c r="E18" s="32"/>
      <c r="F18" s="32"/>
      <c r="G18" s="32"/>
      <c r="H18" s="32"/>
      <c r="I18" s="32"/>
      <c r="J18" s="32"/>
      <c r="K18" s="32"/>
      <c r="L18" s="32"/>
      <c r="M18" s="30"/>
      <c r="N18" s="30"/>
      <c r="O18" s="30"/>
      <c r="P18" s="30"/>
      <c r="Q18" s="30"/>
      <c r="R18" s="30"/>
      <c r="S18" s="30"/>
      <c r="T18" s="30"/>
      <c r="U18" s="30"/>
      <c r="V18" s="30"/>
      <c r="W18" s="30"/>
      <c r="X18" s="30"/>
      <c r="Y18" s="30"/>
      <c r="Z18" s="30"/>
    </row>
    <row r="19" spans="1:26" ht="46" customHeight="1" x14ac:dyDescent="0.35">
      <c r="A19" s="30"/>
      <c r="B19" s="30">
        <v>6</v>
      </c>
      <c r="C19" s="30"/>
      <c r="D19" s="32" t="s">
        <v>126</v>
      </c>
      <c r="E19" s="32"/>
      <c r="F19" s="32"/>
      <c r="G19" s="32"/>
      <c r="H19" s="32"/>
      <c r="I19" s="32"/>
      <c r="J19" s="32"/>
      <c r="K19" s="32"/>
      <c r="L19" s="32"/>
      <c r="M19" s="30"/>
      <c r="N19" s="30"/>
      <c r="O19" s="30"/>
      <c r="P19" s="30"/>
      <c r="Q19" s="30"/>
      <c r="R19" s="30"/>
      <c r="S19" s="30"/>
      <c r="T19" s="30"/>
      <c r="U19" s="30"/>
      <c r="V19" s="30"/>
      <c r="W19" s="30"/>
      <c r="X19" s="30"/>
      <c r="Y19" s="30"/>
      <c r="Z19" s="30"/>
    </row>
    <row r="20" spans="1:26" ht="46" customHeight="1" x14ac:dyDescent="0.35">
      <c r="A20" s="30"/>
      <c r="B20" s="30">
        <v>7</v>
      </c>
      <c r="C20" s="30"/>
      <c r="D20" s="32" t="s">
        <v>127</v>
      </c>
      <c r="E20" s="32"/>
      <c r="F20" s="32"/>
      <c r="G20" s="32"/>
      <c r="H20" s="32"/>
      <c r="I20" s="32"/>
      <c r="J20" s="32"/>
      <c r="K20" s="32"/>
      <c r="L20" s="32"/>
      <c r="M20" s="30"/>
      <c r="N20" s="30"/>
      <c r="O20" s="30"/>
      <c r="P20" s="30"/>
      <c r="Q20" s="30"/>
      <c r="R20" s="30"/>
      <c r="S20" s="30"/>
      <c r="T20" s="30"/>
      <c r="U20" s="30"/>
      <c r="V20" s="30"/>
      <c r="W20" s="30"/>
      <c r="X20" s="30"/>
      <c r="Y20" s="30"/>
      <c r="Z20" s="30"/>
    </row>
    <row r="21" spans="1:26" ht="46" customHeight="1" x14ac:dyDescent="0.35">
      <c r="A21" s="30"/>
      <c r="B21" s="30">
        <v>8</v>
      </c>
      <c r="C21" s="30"/>
      <c r="D21" s="32" t="s">
        <v>129</v>
      </c>
      <c r="E21" s="32"/>
      <c r="F21" s="32"/>
      <c r="G21" s="32"/>
      <c r="H21" s="32"/>
      <c r="I21" s="32"/>
      <c r="J21" s="32"/>
      <c r="K21" s="32"/>
      <c r="L21" s="32"/>
      <c r="M21" s="30"/>
      <c r="N21" s="30"/>
      <c r="O21" s="30"/>
      <c r="P21" s="30"/>
      <c r="Q21" s="30"/>
      <c r="R21" s="30"/>
      <c r="S21" s="30"/>
      <c r="T21" s="30"/>
      <c r="U21" s="30"/>
      <c r="V21" s="30"/>
      <c r="W21" s="30"/>
      <c r="X21" s="30"/>
      <c r="Y21" s="30"/>
      <c r="Z21" s="30"/>
    </row>
    <row r="22" spans="1:26" ht="46" customHeight="1" x14ac:dyDescent="0.35">
      <c r="A22" s="30"/>
      <c r="B22" s="30">
        <v>9</v>
      </c>
      <c r="C22" s="30"/>
      <c r="D22" s="32" t="s">
        <v>128</v>
      </c>
      <c r="E22" s="32"/>
      <c r="F22" s="32"/>
      <c r="G22" s="32"/>
      <c r="H22" s="32"/>
      <c r="I22" s="32"/>
      <c r="J22" s="32"/>
      <c r="K22" s="32"/>
      <c r="L22" s="32"/>
      <c r="M22" s="30"/>
      <c r="N22" s="30"/>
      <c r="O22" s="30"/>
      <c r="P22" s="30"/>
      <c r="Q22" s="30"/>
      <c r="R22" s="30"/>
      <c r="S22" s="30"/>
      <c r="T22" s="30"/>
      <c r="U22" s="30"/>
      <c r="V22" s="30"/>
      <c r="W22" s="30"/>
      <c r="X22" s="30"/>
      <c r="Y22" s="30"/>
      <c r="Z22" s="30"/>
    </row>
    <row r="23" spans="1:26" ht="46" customHeight="1" x14ac:dyDescent="0.35">
      <c r="A23" s="30"/>
      <c r="B23" s="30">
        <v>10</v>
      </c>
      <c r="C23" s="30"/>
      <c r="D23" s="32" t="s">
        <v>131</v>
      </c>
      <c r="E23" s="32"/>
      <c r="F23" s="32"/>
      <c r="G23" s="32"/>
      <c r="H23" s="32"/>
      <c r="I23" s="32"/>
      <c r="J23" s="32"/>
      <c r="K23" s="32"/>
      <c r="L23" s="32"/>
      <c r="M23" s="30"/>
      <c r="N23" s="30"/>
      <c r="O23" s="30"/>
      <c r="P23" s="30"/>
      <c r="Q23" s="30"/>
      <c r="R23" s="30"/>
      <c r="S23" s="30"/>
      <c r="T23" s="30"/>
      <c r="U23" s="30"/>
      <c r="V23" s="30"/>
      <c r="W23" s="30"/>
      <c r="X23" s="30"/>
      <c r="Y23" s="30"/>
      <c r="Z23" s="30"/>
    </row>
    <row r="24" spans="1:26" ht="46" customHeight="1" x14ac:dyDescent="0.35">
      <c r="A24" s="30"/>
      <c r="B24" s="30">
        <v>11</v>
      </c>
      <c r="C24" s="30"/>
      <c r="D24" s="36" t="s">
        <v>132</v>
      </c>
      <c r="E24" s="36"/>
      <c r="F24" s="36"/>
      <c r="G24" s="36"/>
      <c r="H24" s="36"/>
      <c r="I24" s="36"/>
      <c r="J24" s="36"/>
      <c r="K24" s="36"/>
      <c r="L24" s="36"/>
      <c r="M24" s="30"/>
      <c r="N24" s="30"/>
      <c r="O24" s="30"/>
      <c r="P24" s="30"/>
      <c r="Q24" s="30"/>
      <c r="R24" s="30"/>
      <c r="S24" s="30"/>
      <c r="T24" s="30"/>
      <c r="U24" s="30"/>
      <c r="V24" s="30"/>
      <c r="W24" s="30"/>
      <c r="X24" s="30"/>
      <c r="Y24" s="30"/>
      <c r="Z24" s="30"/>
    </row>
    <row r="25" spans="1:26" ht="46" customHeight="1" x14ac:dyDescent="0.35">
      <c r="A25" s="30"/>
      <c r="B25" s="30"/>
      <c r="C25" s="30"/>
      <c r="D25" s="32"/>
      <c r="E25" s="32"/>
      <c r="F25" s="32"/>
      <c r="G25" s="32"/>
      <c r="H25" s="32"/>
      <c r="I25" s="32"/>
      <c r="J25" s="32"/>
      <c r="K25" s="32"/>
      <c r="L25" s="32"/>
      <c r="M25" s="30"/>
      <c r="N25" s="30"/>
      <c r="O25" s="30"/>
      <c r="P25" s="30"/>
      <c r="Q25" s="30"/>
      <c r="R25" s="30"/>
      <c r="S25" s="30"/>
      <c r="T25" s="30"/>
      <c r="U25" s="30"/>
      <c r="V25" s="30"/>
      <c r="W25" s="30"/>
      <c r="X25" s="30"/>
      <c r="Y25" s="30"/>
      <c r="Z25" s="30"/>
    </row>
    <row r="26" spans="1:26" ht="46" customHeight="1" x14ac:dyDescent="0.35">
      <c r="A26" s="30"/>
      <c r="B26" s="30"/>
      <c r="C26" s="30"/>
      <c r="D26" s="31" t="s">
        <v>133</v>
      </c>
      <c r="E26" s="31"/>
      <c r="F26" s="31"/>
      <c r="G26" s="31"/>
      <c r="H26" s="31"/>
      <c r="I26" s="31"/>
      <c r="J26" s="31"/>
      <c r="K26" s="31"/>
      <c r="L26" s="31"/>
      <c r="M26" s="30"/>
      <c r="N26" s="30"/>
      <c r="O26" s="30"/>
      <c r="P26" s="30"/>
      <c r="Q26" s="30"/>
      <c r="R26" s="30"/>
      <c r="S26" s="30"/>
      <c r="T26" s="30"/>
      <c r="U26" s="30"/>
      <c r="V26" s="30"/>
      <c r="W26" s="30"/>
      <c r="X26" s="30"/>
      <c r="Y26" s="30"/>
      <c r="Z26" s="30"/>
    </row>
    <row r="27" spans="1:26" ht="46" customHeight="1" x14ac:dyDescent="0.35">
      <c r="A27" s="30"/>
      <c r="B27" s="30">
        <v>1</v>
      </c>
      <c r="C27" s="30"/>
      <c r="D27" s="32" t="s">
        <v>134</v>
      </c>
      <c r="E27" s="32"/>
      <c r="F27" s="32"/>
      <c r="G27" s="32"/>
      <c r="H27" s="32"/>
      <c r="I27" s="32"/>
      <c r="J27" s="32"/>
      <c r="K27" s="32"/>
      <c r="L27" s="32"/>
      <c r="M27" s="30"/>
      <c r="N27" s="30"/>
      <c r="O27" s="30"/>
      <c r="P27" s="30"/>
      <c r="Q27" s="30"/>
      <c r="R27" s="30"/>
      <c r="S27" s="30"/>
      <c r="T27" s="30"/>
      <c r="U27" s="30"/>
      <c r="V27" s="30"/>
      <c r="W27" s="30"/>
      <c r="X27" s="30"/>
      <c r="Y27" s="30"/>
      <c r="Z27" s="30"/>
    </row>
    <row r="28" spans="1:26" ht="46" customHeight="1" x14ac:dyDescent="0.35">
      <c r="A28" s="30"/>
      <c r="B28" s="30">
        <v>2</v>
      </c>
      <c r="C28" s="30"/>
      <c r="D28" s="32" t="s">
        <v>135</v>
      </c>
      <c r="E28" s="32"/>
      <c r="F28" s="32"/>
      <c r="G28" s="32"/>
      <c r="H28" s="32"/>
      <c r="I28" s="32"/>
      <c r="J28" s="32"/>
      <c r="K28" s="32"/>
      <c r="L28" s="32"/>
      <c r="M28" s="30"/>
      <c r="N28" s="30"/>
      <c r="O28" s="30"/>
      <c r="P28" s="30"/>
      <c r="Q28" s="30"/>
      <c r="R28" s="30"/>
      <c r="S28" s="30"/>
      <c r="T28" s="30"/>
      <c r="U28" s="30"/>
      <c r="V28" s="30"/>
      <c r="W28" s="30"/>
      <c r="X28" s="30"/>
      <c r="Y28" s="30"/>
      <c r="Z28" s="30"/>
    </row>
    <row r="29" spans="1:26" ht="46" customHeight="1" x14ac:dyDescent="0.35">
      <c r="A29" s="30"/>
      <c r="B29" s="30">
        <v>3</v>
      </c>
      <c r="C29" s="30"/>
      <c r="D29" s="32" t="s">
        <v>136</v>
      </c>
      <c r="E29" s="32"/>
      <c r="F29" s="32"/>
      <c r="G29" s="32"/>
      <c r="H29" s="32"/>
      <c r="I29" s="32"/>
      <c r="J29" s="32"/>
      <c r="K29" s="32"/>
      <c r="L29" s="32"/>
      <c r="M29" s="30"/>
      <c r="N29" s="30"/>
      <c r="O29" s="30"/>
      <c r="P29" s="30"/>
      <c r="Q29" s="30"/>
      <c r="R29" s="30"/>
      <c r="S29" s="30"/>
      <c r="T29" s="30"/>
      <c r="U29" s="30"/>
      <c r="V29" s="30"/>
      <c r="W29" s="30"/>
      <c r="X29" s="30"/>
      <c r="Y29" s="30"/>
      <c r="Z29" s="30"/>
    </row>
    <row r="30" spans="1:26" ht="46" customHeight="1" x14ac:dyDescent="0.35">
      <c r="A30" s="30"/>
      <c r="B30" s="30">
        <v>4</v>
      </c>
      <c r="C30" s="30"/>
      <c r="D30" s="32" t="s">
        <v>137</v>
      </c>
      <c r="E30" s="32"/>
      <c r="F30" s="32"/>
      <c r="G30" s="32"/>
      <c r="H30" s="32"/>
      <c r="I30" s="32"/>
      <c r="J30" s="32"/>
      <c r="K30" s="32"/>
      <c r="L30" s="32"/>
      <c r="M30" s="30"/>
      <c r="N30" s="30"/>
      <c r="O30" s="30"/>
      <c r="P30" s="30"/>
      <c r="Q30" s="30"/>
      <c r="R30" s="30"/>
      <c r="S30" s="30"/>
      <c r="T30" s="30"/>
      <c r="U30" s="30"/>
      <c r="V30" s="30"/>
      <c r="W30" s="30"/>
      <c r="X30" s="30"/>
      <c r="Y30" s="30"/>
      <c r="Z30" s="30"/>
    </row>
    <row r="31" spans="1:26" ht="46" customHeight="1" x14ac:dyDescent="0.35">
      <c r="A31" s="30"/>
      <c r="B31" s="30">
        <v>5</v>
      </c>
      <c r="C31" s="30"/>
      <c r="D31" s="32" t="s">
        <v>138</v>
      </c>
      <c r="E31" s="32"/>
      <c r="F31" s="32"/>
      <c r="G31" s="32"/>
      <c r="H31" s="32"/>
      <c r="I31" s="32"/>
      <c r="J31" s="32"/>
      <c r="K31" s="32"/>
      <c r="L31" s="32"/>
      <c r="M31" s="30"/>
      <c r="N31" s="30"/>
      <c r="O31" s="30"/>
      <c r="P31" s="30"/>
      <c r="Q31" s="30"/>
      <c r="R31" s="30"/>
      <c r="S31" s="30"/>
      <c r="T31" s="30"/>
      <c r="U31" s="30"/>
      <c r="V31" s="30"/>
      <c r="W31" s="30"/>
      <c r="X31" s="30"/>
      <c r="Y31" s="30"/>
      <c r="Z31" s="30"/>
    </row>
    <row r="32" spans="1:26" ht="46" customHeight="1" x14ac:dyDescent="0.35">
      <c r="A32" s="30"/>
      <c r="B32" s="30"/>
      <c r="C32" s="30"/>
      <c r="D32" s="30"/>
      <c r="E32" s="30"/>
      <c r="F32" s="30"/>
      <c r="G32" s="30"/>
      <c r="H32" s="30"/>
      <c r="I32" s="34"/>
      <c r="J32" s="34"/>
      <c r="K32" s="34"/>
      <c r="L32" s="30"/>
      <c r="M32" s="30"/>
      <c r="N32" s="30"/>
      <c r="O32" s="30"/>
      <c r="P32" s="30"/>
      <c r="Q32" s="30"/>
      <c r="R32" s="30"/>
      <c r="S32" s="30"/>
      <c r="T32" s="30"/>
      <c r="U32" s="30"/>
      <c r="V32" s="30"/>
      <c r="W32" s="30"/>
      <c r="X32" s="30"/>
      <c r="Y32" s="30"/>
      <c r="Z32" s="30"/>
    </row>
    <row r="33" spans="1:26" ht="46" customHeight="1" x14ac:dyDescent="0.35">
      <c r="A33" s="30"/>
      <c r="B33" s="30"/>
      <c r="C33" s="30"/>
      <c r="D33" s="30"/>
      <c r="E33" s="30"/>
      <c r="F33" s="30"/>
      <c r="G33" s="30"/>
      <c r="H33" s="30"/>
      <c r="I33" s="34"/>
      <c r="J33" s="34"/>
      <c r="K33" s="34"/>
      <c r="L33" s="30"/>
      <c r="M33" s="30"/>
      <c r="N33" s="30"/>
      <c r="O33" s="30"/>
      <c r="P33" s="30"/>
      <c r="Q33" s="30"/>
      <c r="R33" s="30"/>
      <c r="S33" s="30"/>
      <c r="T33" s="30"/>
      <c r="U33" s="30"/>
      <c r="V33" s="30"/>
      <c r="W33" s="30"/>
      <c r="X33" s="30"/>
      <c r="Y33" s="30"/>
      <c r="Z33" s="30"/>
    </row>
    <row r="34" spans="1:26" ht="46" customHeight="1" x14ac:dyDescent="0.35">
      <c r="A34" s="30"/>
      <c r="B34" s="30"/>
      <c r="C34" s="30"/>
      <c r="D34" s="30"/>
      <c r="E34" s="30"/>
      <c r="F34" s="30"/>
      <c r="G34" s="30"/>
      <c r="H34" s="30"/>
      <c r="I34" s="34"/>
      <c r="J34" s="34"/>
      <c r="K34" s="34"/>
      <c r="L34" s="30"/>
      <c r="M34" s="30"/>
      <c r="N34" s="30"/>
      <c r="O34" s="30"/>
      <c r="P34" s="30"/>
      <c r="Q34" s="30"/>
      <c r="R34" s="30"/>
      <c r="S34" s="30"/>
      <c r="T34" s="30"/>
      <c r="U34" s="30"/>
      <c r="V34" s="30"/>
      <c r="W34" s="30"/>
      <c r="X34" s="30"/>
      <c r="Y34" s="30"/>
      <c r="Z34" s="30"/>
    </row>
    <row r="35" spans="1:26" ht="46" customHeight="1" x14ac:dyDescent="0.35">
      <c r="A35" s="30"/>
      <c r="B35" s="30"/>
      <c r="C35" s="30"/>
      <c r="D35" s="30"/>
      <c r="E35" s="30"/>
      <c r="F35" s="30"/>
      <c r="G35" s="30"/>
      <c r="H35" s="30"/>
      <c r="I35" s="34"/>
      <c r="J35" s="34"/>
      <c r="K35" s="34"/>
      <c r="L35" s="30"/>
      <c r="M35" s="30"/>
      <c r="N35" s="30"/>
      <c r="O35" s="30"/>
      <c r="P35" s="30"/>
      <c r="Q35" s="30"/>
      <c r="R35" s="30"/>
      <c r="S35" s="30"/>
      <c r="T35" s="30"/>
      <c r="U35" s="30"/>
      <c r="V35" s="30"/>
      <c r="W35" s="30"/>
      <c r="X35" s="30"/>
      <c r="Y35" s="30"/>
      <c r="Z35" s="30"/>
    </row>
    <row r="36" spans="1:26" ht="46" customHeight="1" x14ac:dyDescent="0.35">
      <c r="A36" s="30"/>
      <c r="B36" s="30"/>
      <c r="C36" s="30"/>
      <c r="D36" s="30"/>
      <c r="E36" s="30"/>
      <c r="F36" s="30"/>
      <c r="G36" s="30"/>
      <c r="H36" s="30"/>
      <c r="I36" s="34"/>
      <c r="J36" s="34"/>
      <c r="K36" s="34"/>
      <c r="L36" s="30"/>
      <c r="M36" s="30"/>
      <c r="N36" s="30"/>
      <c r="O36" s="30"/>
      <c r="P36" s="30"/>
      <c r="Q36" s="30"/>
      <c r="R36" s="30"/>
      <c r="S36" s="30"/>
      <c r="T36" s="30"/>
      <c r="U36" s="30"/>
      <c r="V36" s="30"/>
      <c r="W36" s="30"/>
      <c r="X36" s="30"/>
      <c r="Y36" s="30"/>
      <c r="Z36" s="30"/>
    </row>
    <row r="37" spans="1:26" ht="46" customHeight="1" x14ac:dyDescent="0.35">
      <c r="B37" s="30"/>
      <c r="C37" s="30"/>
      <c r="D37" s="30"/>
      <c r="E37" s="30"/>
      <c r="F37" s="30"/>
      <c r="G37" s="30"/>
      <c r="H37" s="30"/>
      <c r="I37" s="30"/>
      <c r="J37" s="30"/>
      <c r="K37" s="34"/>
      <c r="L37" s="30"/>
      <c r="M37" s="30"/>
      <c r="N37" s="30"/>
      <c r="O37" s="30"/>
      <c r="P37" s="30"/>
      <c r="Q37" s="30"/>
      <c r="R37" s="30"/>
      <c r="S37" s="30"/>
      <c r="T37" s="30"/>
      <c r="U37" s="30"/>
      <c r="V37" s="30"/>
      <c r="W37" s="30"/>
      <c r="X37" s="30"/>
      <c r="Y37" s="30"/>
      <c r="Z37" s="30"/>
    </row>
    <row r="38" spans="1:26" ht="46" customHeight="1" x14ac:dyDescent="0.35">
      <c r="B38" s="30"/>
      <c r="C38" s="30"/>
      <c r="D38" s="30"/>
      <c r="E38" s="30"/>
      <c r="F38" s="30"/>
      <c r="G38" s="30"/>
      <c r="H38" s="30"/>
      <c r="I38" s="30"/>
      <c r="J38" s="30"/>
      <c r="K38" s="34"/>
      <c r="L38" s="30"/>
      <c r="M38" s="30"/>
      <c r="N38" s="30"/>
      <c r="O38" s="30"/>
      <c r="P38" s="30"/>
      <c r="Q38" s="30"/>
      <c r="R38" s="30"/>
      <c r="S38" s="30"/>
      <c r="T38" s="30"/>
      <c r="U38" s="30"/>
      <c r="V38" s="30"/>
      <c r="W38" s="30"/>
      <c r="X38" s="30"/>
      <c r="Y38" s="30"/>
      <c r="Z38" s="30"/>
    </row>
    <row r="39" spans="1:26" ht="46" customHeight="1" x14ac:dyDescent="0.35">
      <c r="N39" s="33">
        <f>N38+Q36</f>
        <v>0</v>
      </c>
    </row>
  </sheetData>
  <mergeCells count="29">
    <mergeCell ref="D31:L31"/>
    <mergeCell ref="D28:L28"/>
    <mergeCell ref="D29:L29"/>
    <mergeCell ref="D30:L30"/>
    <mergeCell ref="D23:L23"/>
    <mergeCell ref="D24:L24"/>
    <mergeCell ref="D25:L25"/>
    <mergeCell ref="D26:L26"/>
    <mergeCell ref="D27:L27"/>
    <mergeCell ref="D18:L18"/>
    <mergeCell ref="D19:L19"/>
    <mergeCell ref="D20:L20"/>
    <mergeCell ref="D21:L21"/>
    <mergeCell ref="D22:L22"/>
    <mergeCell ref="D12:L12"/>
    <mergeCell ref="D14:L14"/>
    <mergeCell ref="D15:L15"/>
    <mergeCell ref="D16:L16"/>
    <mergeCell ref="D17:L17"/>
    <mergeCell ref="D9:L9"/>
    <mergeCell ref="D10:L10"/>
    <mergeCell ref="D7:L7"/>
    <mergeCell ref="B1:L1"/>
    <mergeCell ref="M1:S1"/>
    <mergeCell ref="D3:L3"/>
    <mergeCell ref="D4:L4"/>
    <mergeCell ref="D8:L8"/>
    <mergeCell ref="D5:L5"/>
    <mergeCell ref="D6:L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7"/>
  <sheetViews>
    <sheetView zoomScale="90" zoomScaleNormal="90" workbookViewId="0">
      <selection activeCell="B6" sqref="B6"/>
    </sheetView>
  </sheetViews>
  <sheetFormatPr defaultColWidth="8.7265625" defaultRowHeight="14.5" x14ac:dyDescent="0.35"/>
  <cols>
    <col min="1" max="1" width="3.1796875" style="1" customWidth="1"/>
    <col min="2" max="2" width="43.1796875" style="1" bestFit="1" customWidth="1"/>
    <col min="3" max="3" width="36.1796875" style="1" customWidth="1"/>
    <col min="4" max="4" width="7.7265625" style="1" customWidth="1"/>
    <col min="5" max="5" width="11.54296875" style="1" bestFit="1" customWidth="1"/>
    <col min="6" max="6" width="12" style="1" bestFit="1" customWidth="1"/>
    <col min="7" max="7" width="11.453125" style="1" bestFit="1" customWidth="1"/>
    <col min="8" max="8" width="12" style="1" bestFit="1" customWidth="1"/>
    <col min="9" max="10" width="11.453125" style="1" bestFit="1" customWidth="1"/>
    <col min="11" max="12" width="12" style="1" bestFit="1" customWidth="1"/>
    <col min="13" max="13" width="11.453125" style="1" bestFit="1" customWidth="1"/>
    <col min="14" max="16" width="12" style="1" bestFit="1" customWidth="1"/>
    <col min="17" max="16384" width="8.7265625" style="1"/>
  </cols>
  <sheetData>
    <row r="3" spans="2:16" ht="43.5" x14ac:dyDescent="0.35">
      <c r="B3" s="5" t="s">
        <v>13</v>
      </c>
      <c r="C3" s="5" t="s">
        <v>38</v>
      </c>
      <c r="D3" s="4" t="s">
        <v>22</v>
      </c>
      <c r="E3" s="4" t="s">
        <v>2</v>
      </c>
      <c r="F3" s="4" t="s">
        <v>1</v>
      </c>
      <c r="G3" s="4" t="s">
        <v>3</v>
      </c>
      <c r="H3" s="4" t="s">
        <v>4</v>
      </c>
      <c r="I3" s="4" t="s">
        <v>5</v>
      </c>
      <c r="J3" s="4" t="s">
        <v>6</v>
      </c>
      <c r="K3" s="4" t="s">
        <v>7</v>
      </c>
      <c r="L3" s="4" t="s">
        <v>8</v>
      </c>
      <c r="M3" s="4" t="s">
        <v>9</v>
      </c>
      <c r="N3" s="4" t="s">
        <v>10</v>
      </c>
      <c r="O3" s="4" t="s">
        <v>11</v>
      </c>
      <c r="P3" s="4" t="s">
        <v>12</v>
      </c>
    </row>
    <row r="5" spans="2:16" x14ac:dyDescent="0.35">
      <c r="B5" s="6" t="s">
        <v>14</v>
      </c>
      <c r="C5" s="6" t="s">
        <v>39</v>
      </c>
      <c r="D5" s="2">
        <v>0</v>
      </c>
      <c r="E5" s="2">
        <v>45</v>
      </c>
      <c r="F5" s="2">
        <v>45</v>
      </c>
      <c r="G5" s="2">
        <v>45</v>
      </c>
      <c r="H5" s="2">
        <v>45</v>
      </c>
      <c r="I5" s="2">
        <v>45</v>
      </c>
      <c r="J5" s="2">
        <v>45</v>
      </c>
      <c r="K5" s="2">
        <v>45</v>
      </c>
      <c r="L5" s="2">
        <v>45</v>
      </c>
      <c r="M5" s="2">
        <v>45</v>
      </c>
      <c r="N5" s="2">
        <v>45</v>
      </c>
      <c r="O5" s="2">
        <v>45</v>
      </c>
      <c r="P5" s="2">
        <v>45</v>
      </c>
    </row>
    <row r="6" spans="2:16" x14ac:dyDescent="0.35">
      <c r="B6" s="6" t="s">
        <v>130</v>
      </c>
      <c r="C6" s="6" t="s">
        <v>39</v>
      </c>
      <c r="D6" s="2">
        <v>0</v>
      </c>
      <c r="E6" s="2">
        <v>75</v>
      </c>
      <c r="F6" s="2">
        <v>75</v>
      </c>
      <c r="G6" s="2">
        <v>75</v>
      </c>
      <c r="H6" s="2">
        <v>75</v>
      </c>
      <c r="I6" s="2">
        <v>75</v>
      </c>
      <c r="J6" s="2">
        <v>75</v>
      </c>
      <c r="K6" s="2">
        <v>75</v>
      </c>
      <c r="L6" s="2">
        <v>75</v>
      </c>
      <c r="M6" s="2">
        <v>75</v>
      </c>
      <c r="N6" s="2">
        <v>75</v>
      </c>
      <c r="O6" s="2">
        <v>75</v>
      </c>
      <c r="P6" s="2">
        <v>75</v>
      </c>
    </row>
    <row r="7" spans="2:16" x14ac:dyDescent="0.35">
      <c r="B7" s="2"/>
      <c r="C7" s="2"/>
      <c r="D7" s="2"/>
      <c r="E7" s="2"/>
      <c r="F7" s="2"/>
      <c r="G7" s="2"/>
      <c r="H7" s="2"/>
      <c r="I7" s="2"/>
      <c r="J7" s="2"/>
      <c r="K7" s="2"/>
      <c r="L7" s="2"/>
      <c r="M7" s="2"/>
      <c r="N7" s="2"/>
      <c r="O7" s="2"/>
      <c r="P7" s="2"/>
    </row>
    <row r="8" spans="2:16" x14ac:dyDescent="0.35">
      <c r="B8" s="2"/>
      <c r="C8" s="2"/>
      <c r="D8" s="2"/>
      <c r="E8" s="2"/>
      <c r="F8" s="2"/>
      <c r="G8" s="2"/>
      <c r="H8" s="2"/>
      <c r="I8" s="2"/>
      <c r="J8" s="2"/>
      <c r="K8" s="2"/>
      <c r="L8" s="2"/>
      <c r="M8" s="2"/>
      <c r="N8" s="2"/>
      <c r="O8" s="2"/>
      <c r="P8" s="2"/>
    </row>
    <row r="9" spans="2:16" x14ac:dyDescent="0.35">
      <c r="B9" s="6" t="s">
        <v>16</v>
      </c>
      <c r="C9" s="6" t="s">
        <v>39</v>
      </c>
      <c r="D9" s="2">
        <v>0</v>
      </c>
      <c r="E9" s="2">
        <v>350</v>
      </c>
      <c r="F9" s="2">
        <v>300</v>
      </c>
      <c r="G9" s="2">
        <v>420</v>
      </c>
      <c r="H9" s="2">
        <v>350</v>
      </c>
      <c r="I9" s="2">
        <v>312</v>
      </c>
      <c r="J9" s="2">
        <v>440</v>
      </c>
      <c r="K9" s="2">
        <v>230</v>
      </c>
      <c r="L9" s="2">
        <v>180</v>
      </c>
      <c r="M9" s="2">
        <v>310</v>
      </c>
      <c r="N9" s="2">
        <v>256</v>
      </c>
      <c r="O9" s="2">
        <v>189</v>
      </c>
      <c r="P9" s="2">
        <v>156</v>
      </c>
    </row>
    <row r="10" spans="2:16" x14ac:dyDescent="0.35">
      <c r="B10" s="6" t="s">
        <v>40</v>
      </c>
      <c r="C10" s="6" t="s">
        <v>39</v>
      </c>
      <c r="D10" s="2">
        <v>0</v>
      </c>
      <c r="E10" s="2">
        <v>0</v>
      </c>
      <c r="F10" s="2">
        <v>-12</v>
      </c>
      <c r="G10" s="2">
        <v>-30</v>
      </c>
      <c r="H10" s="2">
        <v>-27</v>
      </c>
      <c r="I10" s="2">
        <v>-37</v>
      </c>
      <c r="J10" s="2">
        <v>-20</v>
      </c>
      <c r="K10" s="2">
        <v>-70</v>
      </c>
      <c r="L10" s="2">
        <v>-30</v>
      </c>
      <c r="M10" s="2">
        <v>-56</v>
      </c>
      <c r="N10" s="2">
        <v>-110</v>
      </c>
      <c r="O10" s="2">
        <v>-39</v>
      </c>
      <c r="P10" s="2">
        <v>-6</v>
      </c>
    </row>
    <row r="11" spans="2:16" x14ac:dyDescent="0.35">
      <c r="B11" s="2" t="s">
        <v>18</v>
      </c>
      <c r="C11" s="7" t="s">
        <v>42</v>
      </c>
      <c r="D11" s="2">
        <f>D9+D10</f>
        <v>0</v>
      </c>
      <c r="E11" s="2">
        <f>E9+E10</f>
        <v>350</v>
      </c>
      <c r="F11" s="2">
        <f t="shared" ref="F11:P11" si="0">F9+F10</f>
        <v>288</v>
      </c>
      <c r="G11" s="2">
        <f t="shared" si="0"/>
        <v>390</v>
      </c>
      <c r="H11" s="2">
        <f t="shared" si="0"/>
        <v>323</v>
      </c>
      <c r="I11" s="2">
        <f t="shared" si="0"/>
        <v>275</v>
      </c>
      <c r="J11" s="2">
        <f t="shared" si="0"/>
        <v>420</v>
      </c>
      <c r="K11" s="2">
        <f t="shared" si="0"/>
        <v>160</v>
      </c>
      <c r="L11" s="2">
        <f t="shared" si="0"/>
        <v>150</v>
      </c>
      <c r="M11" s="2">
        <f t="shared" si="0"/>
        <v>254</v>
      </c>
      <c r="N11" s="2">
        <f t="shared" si="0"/>
        <v>146</v>
      </c>
      <c r="O11" s="2">
        <f t="shared" si="0"/>
        <v>150</v>
      </c>
      <c r="P11" s="2">
        <f t="shared" si="0"/>
        <v>150</v>
      </c>
    </row>
    <row r="12" spans="2:16" ht="29" x14ac:dyDescent="0.35">
      <c r="B12" s="8" t="s">
        <v>15</v>
      </c>
      <c r="C12" s="7" t="s">
        <v>41</v>
      </c>
      <c r="D12" s="2">
        <v>0</v>
      </c>
      <c r="E12" s="2">
        <f t="shared" ref="E12:P12" si="1">D12+E11</f>
        <v>350</v>
      </c>
      <c r="F12" s="2">
        <f t="shared" si="1"/>
        <v>638</v>
      </c>
      <c r="G12" s="2">
        <f t="shared" si="1"/>
        <v>1028</v>
      </c>
      <c r="H12" s="2">
        <f t="shared" si="1"/>
        <v>1351</v>
      </c>
      <c r="I12" s="2">
        <f t="shared" si="1"/>
        <v>1626</v>
      </c>
      <c r="J12" s="2">
        <f t="shared" si="1"/>
        <v>2046</v>
      </c>
      <c r="K12" s="2">
        <f t="shared" si="1"/>
        <v>2206</v>
      </c>
      <c r="L12" s="2">
        <f t="shared" si="1"/>
        <v>2356</v>
      </c>
      <c r="M12" s="2">
        <f t="shared" si="1"/>
        <v>2610</v>
      </c>
      <c r="N12" s="2">
        <f t="shared" si="1"/>
        <v>2756</v>
      </c>
      <c r="O12" s="2">
        <f t="shared" si="1"/>
        <v>2906</v>
      </c>
      <c r="P12" s="2">
        <f t="shared" si="1"/>
        <v>3056</v>
      </c>
    </row>
    <row r="13" spans="2:16" ht="43.5" x14ac:dyDescent="0.35">
      <c r="B13" s="2" t="s">
        <v>21</v>
      </c>
      <c r="C13" s="7" t="s">
        <v>43</v>
      </c>
      <c r="D13" s="2">
        <v>0</v>
      </c>
      <c r="E13" s="9" t="e">
        <f t="shared" ref="E13:P13" si="2">-E10/D12</f>
        <v>#DIV/0!</v>
      </c>
      <c r="F13" s="9">
        <f t="shared" si="2"/>
        <v>3.4285714285714287E-2</v>
      </c>
      <c r="G13" s="9">
        <f t="shared" si="2"/>
        <v>4.7021943573667714E-2</v>
      </c>
      <c r="H13" s="9">
        <f t="shared" si="2"/>
        <v>2.6264591439688716E-2</v>
      </c>
      <c r="I13" s="9">
        <f t="shared" si="2"/>
        <v>2.7387120651369355E-2</v>
      </c>
      <c r="J13" s="9">
        <f t="shared" si="2"/>
        <v>1.2300123001230012E-2</v>
      </c>
      <c r="K13" s="9">
        <f t="shared" si="2"/>
        <v>3.4213098729227759E-2</v>
      </c>
      <c r="L13" s="9">
        <f t="shared" si="2"/>
        <v>1.3599274705349048E-2</v>
      </c>
      <c r="M13" s="9">
        <f t="shared" si="2"/>
        <v>2.3769100169779286E-2</v>
      </c>
      <c r="N13" s="9">
        <f t="shared" si="2"/>
        <v>4.2145593869731802E-2</v>
      </c>
      <c r="O13" s="9">
        <f t="shared" si="2"/>
        <v>1.4150943396226415E-2</v>
      </c>
      <c r="P13" s="9">
        <f t="shared" si="2"/>
        <v>2.0646937370956643E-3</v>
      </c>
    </row>
    <row r="14" spans="2:16" x14ac:dyDescent="0.35">
      <c r="B14" s="2"/>
      <c r="C14" s="2"/>
      <c r="D14" s="2"/>
      <c r="E14" s="2"/>
      <c r="F14" s="2"/>
      <c r="G14" s="2"/>
      <c r="H14" s="2"/>
      <c r="I14" s="2"/>
      <c r="J14" s="2"/>
      <c r="K14" s="2"/>
      <c r="L14" s="2"/>
      <c r="M14" s="2"/>
      <c r="N14" s="2"/>
      <c r="O14" s="2"/>
      <c r="P14" s="2"/>
    </row>
    <row r="15" spans="2:16" x14ac:dyDescent="0.35">
      <c r="B15" s="2" t="s">
        <v>23</v>
      </c>
      <c r="C15" s="7" t="s">
        <v>44</v>
      </c>
      <c r="D15" s="2">
        <v>0</v>
      </c>
      <c r="E15" s="2">
        <f t="shared" ref="E15:P15" si="3">D23</f>
        <v>0</v>
      </c>
      <c r="F15" s="2">
        <f t="shared" si="3"/>
        <v>26250</v>
      </c>
      <c r="G15" s="2">
        <f t="shared" si="3"/>
        <v>47850</v>
      </c>
      <c r="H15" s="2">
        <f t="shared" si="3"/>
        <v>77100</v>
      </c>
      <c r="I15" s="2">
        <f t="shared" si="3"/>
        <v>101325</v>
      </c>
      <c r="J15" s="2">
        <f t="shared" si="3"/>
        <v>121950</v>
      </c>
      <c r="K15" s="2">
        <f t="shared" si="3"/>
        <v>153450</v>
      </c>
      <c r="L15" s="2">
        <f t="shared" si="3"/>
        <v>165450</v>
      </c>
      <c r="M15" s="2">
        <f t="shared" si="3"/>
        <v>176700</v>
      </c>
      <c r="N15" s="2">
        <f t="shared" si="3"/>
        <v>195750</v>
      </c>
      <c r="O15" s="2">
        <f t="shared" si="3"/>
        <v>206700</v>
      </c>
      <c r="P15" s="2">
        <f t="shared" si="3"/>
        <v>217950</v>
      </c>
    </row>
    <row r="16" spans="2:16" x14ac:dyDescent="0.35">
      <c r="B16" s="2"/>
      <c r="C16" s="2"/>
      <c r="D16" s="2"/>
      <c r="E16" s="2"/>
      <c r="F16" s="2"/>
      <c r="G16" s="2"/>
      <c r="H16" s="2"/>
      <c r="I16" s="2"/>
      <c r="J16" s="2"/>
      <c r="K16" s="2"/>
      <c r="L16" s="2"/>
      <c r="M16" s="2"/>
      <c r="N16" s="2"/>
      <c r="O16" s="2"/>
      <c r="P16" s="2"/>
    </row>
    <row r="17" spans="2:16" x14ac:dyDescent="0.35">
      <c r="B17" s="2" t="s">
        <v>25</v>
      </c>
      <c r="C17" s="7" t="s">
        <v>45</v>
      </c>
      <c r="D17" s="2">
        <f t="shared" ref="D17:P17" si="4">D23*12</f>
        <v>0</v>
      </c>
      <c r="E17" s="2">
        <f t="shared" si="4"/>
        <v>315000</v>
      </c>
      <c r="F17" s="2">
        <f t="shared" si="4"/>
        <v>574200</v>
      </c>
      <c r="G17" s="2">
        <f t="shared" si="4"/>
        <v>925200</v>
      </c>
      <c r="H17" s="2">
        <f t="shared" si="4"/>
        <v>1215900</v>
      </c>
      <c r="I17" s="2">
        <f t="shared" si="4"/>
        <v>1463400</v>
      </c>
      <c r="J17" s="2">
        <f t="shared" si="4"/>
        <v>1841400</v>
      </c>
      <c r="K17" s="2">
        <f t="shared" si="4"/>
        <v>1985400</v>
      </c>
      <c r="L17" s="2">
        <f t="shared" si="4"/>
        <v>2120400</v>
      </c>
      <c r="M17" s="2">
        <f t="shared" si="4"/>
        <v>2349000</v>
      </c>
      <c r="N17" s="2">
        <f t="shared" si="4"/>
        <v>2480400</v>
      </c>
      <c r="O17" s="2">
        <f t="shared" si="4"/>
        <v>2615400</v>
      </c>
      <c r="P17" s="2">
        <f t="shared" si="4"/>
        <v>2750400</v>
      </c>
    </row>
    <row r="18" spans="2:16" x14ac:dyDescent="0.35">
      <c r="B18" s="2"/>
      <c r="C18" s="2"/>
      <c r="D18" s="2"/>
      <c r="E18" s="2"/>
      <c r="F18" s="2"/>
      <c r="G18" s="2"/>
      <c r="H18" s="2"/>
      <c r="I18" s="2"/>
      <c r="J18" s="2"/>
      <c r="K18" s="2"/>
      <c r="L18" s="2"/>
      <c r="M18" s="2"/>
      <c r="N18" s="2"/>
      <c r="O18" s="2"/>
      <c r="P18" s="2"/>
    </row>
    <row r="19" spans="2:16" x14ac:dyDescent="0.35">
      <c r="B19" s="10" t="s">
        <v>66</v>
      </c>
      <c r="C19" s="2" t="s">
        <v>46</v>
      </c>
      <c r="D19" s="2">
        <f>D9*D6</f>
        <v>0</v>
      </c>
      <c r="E19" s="2">
        <f>E9*E6</f>
        <v>26250</v>
      </c>
      <c r="F19" s="2">
        <f>F9*F6</f>
        <v>22500</v>
      </c>
      <c r="G19" s="2">
        <f>G9*G6</f>
        <v>31500</v>
      </c>
      <c r="H19" s="2">
        <f>H9*H6</f>
        <v>26250</v>
      </c>
      <c r="I19" s="2">
        <f>I9*I6</f>
        <v>23400</v>
      </c>
      <c r="J19" s="2">
        <f>J9*J6</f>
        <v>33000</v>
      </c>
      <c r="K19" s="2">
        <f>K9*K6</f>
        <v>17250</v>
      </c>
      <c r="L19" s="2">
        <f>L9*L6</f>
        <v>13500</v>
      </c>
      <c r="M19" s="2">
        <f>M9*M6</f>
        <v>23250</v>
      </c>
      <c r="N19" s="2">
        <f>N9*N6</f>
        <v>19200</v>
      </c>
      <c r="O19" s="2">
        <f>O9*O6</f>
        <v>14175</v>
      </c>
      <c r="P19" s="2">
        <f>P9*P6</f>
        <v>11700</v>
      </c>
    </row>
    <row r="20" spans="2:16" ht="43.5" x14ac:dyDescent="0.35">
      <c r="B20" s="10" t="s">
        <v>20</v>
      </c>
      <c r="C20" s="7" t="s">
        <v>65</v>
      </c>
      <c r="D20" s="2">
        <f>D10*D6</f>
        <v>0</v>
      </c>
      <c r="E20" s="2">
        <f>E10*E6</f>
        <v>0</v>
      </c>
      <c r="F20" s="2">
        <f>F10*F6</f>
        <v>-900</v>
      </c>
      <c r="G20" s="2">
        <f>G10*G6</f>
        <v>-2250</v>
      </c>
      <c r="H20" s="2">
        <f>H10*H6</f>
        <v>-2025</v>
      </c>
      <c r="I20" s="2">
        <f>I10*I6</f>
        <v>-2775</v>
      </c>
      <c r="J20" s="2">
        <f>J10*J6</f>
        <v>-1500</v>
      </c>
      <c r="K20" s="2">
        <f>K10*K6</f>
        <v>-5250</v>
      </c>
      <c r="L20" s="2">
        <f>L10*L6</f>
        <v>-2250</v>
      </c>
      <c r="M20" s="2">
        <f>M10*M6</f>
        <v>-4200</v>
      </c>
      <c r="N20" s="2">
        <f>N10*N6</f>
        <v>-8250</v>
      </c>
      <c r="O20" s="2">
        <f>O10*O6</f>
        <v>-2925</v>
      </c>
      <c r="P20" s="2">
        <f>P10*P6</f>
        <v>-450</v>
      </c>
    </row>
    <row r="21" spans="2:16" x14ac:dyDescent="0.35">
      <c r="B21" s="2"/>
      <c r="C21" s="2"/>
      <c r="D21" s="2"/>
      <c r="E21" s="2"/>
      <c r="F21" s="2"/>
      <c r="G21" s="2"/>
      <c r="H21" s="2"/>
      <c r="I21" s="2"/>
      <c r="J21" s="2"/>
      <c r="K21" s="2"/>
      <c r="L21" s="2"/>
      <c r="M21" s="2"/>
      <c r="N21" s="2"/>
      <c r="O21" s="2"/>
      <c r="P21" s="2"/>
    </row>
    <row r="22" spans="2:16" x14ac:dyDescent="0.35">
      <c r="B22" s="8" t="s">
        <v>27</v>
      </c>
      <c r="C22" t="s">
        <v>63</v>
      </c>
      <c r="D22" s="9">
        <v>0</v>
      </c>
      <c r="E22" s="12" t="e">
        <f>-(E20/D23)</f>
        <v>#DIV/0!</v>
      </c>
      <c r="F22" s="12">
        <f t="shared" ref="F22:P22" si="5">-(F20/E23)</f>
        <v>3.4285714285714287E-2</v>
      </c>
      <c r="G22" s="12">
        <f t="shared" si="5"/>
        <v>4.7021943573667714E-2</v>
      </c>
      <c r="H22" s="12">
        <f t="shared" si="5"/>
        <v>2.6264591439688716E-2</v>
      </c>
      <c r="I22" s="12">
        <f t="shared" si="5"/>
        <v>2.7387120651369355E-2</v>
      </c>
      <c r="J22" s="12">
        <f t="shared" si="5"/>
        <v>1.2300123001230012E-2</v>
      </c>
      <c r="K22" s="12">
        <f t="shared" si="5"/>
        <v>3.4213098729227759E-2</v>
      </c>
      <c r="L22" s="12">
        <f t="shared" si="5"/>
        <v>1.3599274705349048E-2</v>
      </c>
      <c r="M22" s="12">
        <f t="shared" si="5"/>
        <v>2.3769100169779286E-2</v>
      </c>
      <c r="N22" s="12">
        <f t="shared" si="5"/>
        <v>4.2145593869731802E-2</v>
      </c>
      <c r="O22" s="12">
        <f t="shared" si="5"/>
        <v>1.4150943396226415E-2</v>
      </c>
      <c r="P22" s="12">
        <f t="shared" si="5"/>
        <v>2.0646937370956643E-3</v>
      </c>
    </row>
    <row r="23" spans="2:16" ht="29" x14ac:dyDescent="0.35">
      <c r="B23" s="2" t="s">
        <v>24</v>
      </c>
      <c r="C23" s="7" t="s">
        <v>51</v>
      </c>
      <c r="D23" s="2">
        <v>0</v>
      </c>
      <c r="E23" s="2">
        <f t="shared" ref="E23:P23" si="6">D23+E24</f>
        <v>26250</v>
      </c>
      <c r="F23" s="2">
        <f t="shared" si="6"/>
        <v>47850</v>
      </c>
      <c r="G23" s="2">
        <f t="shared" si="6"/>
        <v>77100</v>
      </c>
      <c r="H23" s="2">
        <f t="shared" si="6"/>
        <v>101325</v>
      </c>
      <c r="I23" s="2">
        <f t="shared" si="6"/>
        <v>121950</v>
      </c>
      <c r="J23" s="2">
        <f t="shared" si="6"/>
        <v>153450</v>
      </c>
      <c r="K23" s="2">
        <f t="shared" si="6"/>
        <v>165450</v>
      </c>
      <c r="L23" s="2">
        <f t="shared" si="6"/>
        <v>176700</v>
      </c>
      <c r="M23" s="2">
        <f t="shared" si="6"/>
        <v>195750</v>
      </c>
      <c r="N23" s="2">
        <f t="shared" si="6"/>
        <v>206700</v>
      </c>
      <c r="O23" s="2">
        <f t="shared" si="6"/>
        <v>217950</v>
      </c>
      <c r="P23" s="2">
        <f t="shared" si="6"/>
        <v>229200</v>
      </c>
    </row>
    <row r="24" spans="2:16" x14ac:dyDescent="0.35">
      <c r="B24" s="2" t="s">
        <v>26</v>
      </c>
      <c r="C24" s="13" t="s">
        <v>56</v>
      </c>
      <c r="D24" s="2">
        <v>0</v>
      </c>
      <c r="E24" s="2">
        <f t="shared" ref="E24:P24" si="7">E19+E20</f>
        <v>26250</v>
      </c>
      <c r="F24" s="2">
        <f t="shared" si="7"/>
        <v>21600</v>
      </c>
      <c r="G24" s="2">
        <f t="shared" si="7"/>
        <v>29250</v>
      </c>
      <c r="H24" s="2">
        <f t="shared" si="7"/>
        <v>24225</v>
      </c>
      <c r="I24" s="2">
        <f t="shared" si="7"/>
        <v>20625</v>
      </c>
      <c r="J24" s="2">
        <f t="shared" si="7"/>
        <v>31500</v>
      </c>
      <c r="K24" s="2">
        <f t="shared" si="7"/>
        <v>12000</v>
      </c>
      <c r="L24" s="2">
        <f t="shared" si="7"/>
        <v>11250</v>
      </c>
      <c r="M24" s="2">
        <f t="shared" si="7"/>
        <v>19050</v>
      </c>
      <c r="N24" s="2">
        <f t="shared" si="7"/>
        <v>10950</v>
      </c>
      <c r="O24" s="2">
        <f t="shared" si="7"/>
        <v>11250</v>
      </c>
      <c r="P24" s="2">
        <f t="shared" si="7"/>
        <v>11250</v>
      </c>
    </row>
    <row r="25" spans="2:16" x14ac:dyDescent="0.35">
      <c r="B25" s="2" t="s">
        <v>28</v>
      </c>
      <c r="C25" s="13" t="s">
        <v>69</v>
      </c>
      <c r="D25" s="2">
        <v>0</v>
      </c>
      <c r="E25" s="9" t="e">
        <f t="shared" ref="E25:P25" si="8">-E20/E15</f>
        <v>#DIV/0!</v>
      </c>
      <c r="F25" s="9">
        <f t="shared" si="8"/>
        <v>3.4285714285714287E-2</v>
      </c>
      <c r="G25" s="9">
        <f t="shared" si="8"/>
        <v>4.7021943573667714E-2</v>
      </c>
      <c r="H25" s="9">
        <f t="shared" si="8"/>
        <v>2.6264591439688716E-2</v>
      </c>
      <c r="I25" s="9">
        <f t="shared" si="8"/>
        <v>2.7387120651369355E-2</v>
      </c>
      <c r="J25" s="9">
        <f t="shared" si="8"/>
        <v>1.2300123001230012E-2</v>
      </c>
      <c r="K25" s="9">
        <f t="shared" si="8"/>
        <v>3.4213098729227759E-2</v>
      </c>
      <c r="L25" s="9">
        <f t="shared" si="8"/>
        <v>1.3599274705349048E-2</v>
      </c>
      <c r="M25" s="9">
        <f t="shared" si="8"/>
        <v>2.3769100169779286E-2</v>
      </c>
      <c r="N25" s="9">
        <f t="shared" si="8"/>
        <v>4.2145593869731802E-2</v>
      </c>
      <c r="O25" s="9">
        <f t="shared" si="8"/>
        <v>1.4150943396226415E-2</v>
      </c>
      <c r="P25" s="9">
        <f t="shared" si="8"/>
        <v>2.0646937370956643E-3</v>
      </c>
    </row>
    <row r="26" spans="2:16" x14ac:dyDescent="0.35">
      <c r="B26" s="2"/>
      <c r="C26" s="2"/>
      <c r="D26" s="2"/>
      <c r="E26" s="2"/>
      <c r="F26" s="2"/>
      <c r="G26" s="2"/>
      <c r="H26" s="2"/>
      <c r="I26" s="2"/>
      <c r="J26" s="2"/>
      <c r="K26" s="2"/>
      <c r="L26" s="2"/>
      <c r="M26" s="2"/>
      <c r="N26" s="2"/>
      <c r="O26" s="2"/>
      <c r="P26" s="2"/>
    </row>
    <row r="27" spans="2:16" x14ac:dyDescent="0.35">
      <c r="B27" s="2" t="s">
        <v>19</v>
      </c>
      <c r="C27" s="7" t="s">
        <v>67</v>
      </c>
      <c r="D27" s="2"/>
      <c r="E27" s="2">
        <f>E19/E9*1000</f>
        <v>75000</v>
      </c>
      <c r="F27" s="2">
        <f t="shared" ref="F27:P27" si="9">F19/F9*1000</f>
        <v>75000</v>
      </c>
      <c r="G27" s="2">
        <f t="shared" si="9"/>
        <v>75000</v>
      </c>
      <c r="H27" s="2">
        <f t="shared" si="9"/>
        <v>75000</v>
      </c>
      <c r="I27" s="2">
        <f t="shared" si="9"/>
        <v>75000</v>
      </c>
      <c r="J27" s="2">
        <f t="shared" si="9"/>
        <v>75000</v>
      </c>
      <c r="K27" s="2">
        <f t="shared" si="9"/>
        <v>75000</v>
      </c>
      <c r="L27" s="2">
        <f t="shared" si="9"/>
        <v>75000</v>
      </c>
      <c r="M27" s="2">
        <f t="shared" si="9"/>
        <v>75000</v>
      </c>
      <c r="N27" s="2">
        <f t="shared" si="9"/>
        <v>75000</v>
      </c>
      <c r="O27" s="2">
        <f t="shared" si="9"/>
        <v>75000</v>
      </c>
      <c r="P27" s="2">
        <f t="shared" si="9"/>
        <v>75000</v>
      </c>
    </row>
    <row r="28" spans="2:16" x14ac:dyDescent="0.35">
      <c r="B28" s="2" t="s">
        <v>17</v>
      </c>
      <c r="C28" s="7" t="s">
        <v>68</v>
      </c>
      <c r="D28" s="2"/>
      <c r="E28" s="2">
        <f>E23/E12*1000</f>
        <v>75000</v>
      </c>
      <c r="F28" s="2">
        <f t="shared" ref="F28:P28" si="10">F23/F12*1000</f>
        <v>75000</v>
      </c>
      <c r="G28" s="2">
        <f t="shared" si="10"/>
        <v>75000</v>
      </c>
      <c r="H28" s="2">
        <f t="shared" si="10"/>
        <v>75000</v>
      </c>
      <c r="I28" s="2">
        <f t="shared" si="10"/>
        <v>75000</v>
      </c>
      <c r="J28" s="2">
        <f t="shared" si="10"/>
        <v>75000</v>
      </c>
      <c r="K28" s="2">
        <f t="shared" si="10"/>
        <v>75000</v>
      </c>
      <c r="L28" s="2">
        <f t="shared" si="10"/>
        <v>75000</v>
      </c>
      <c r="M28" s="2">
        <f t="shared" si="10"/>
        <v>75000</v>
      </c>
      <c r="N28" s="2">
        <f t="shared" si="10"/>
        <v>75000</v>
      </c>
      <c r="O28" s="2">
        <f t="shared" si="10"/>
        <v>75000</v>
      </c>
      <c r="P28" s="2">
        <f t="shared" si="10"/>
        <v>75000</v>
      </c>
    </row>
    <row r="29" spans="2:16" x14ac:dyDescent="0.35">
      <c r="B29" s="2"/>
      <c r="C29" s="2"/>
      <c r="D29" s="2"/>
      <c r="E29" s="2"/>
      <c r="F29" s="2"/>
      <c r="G29" s="2"/>
      <c r="H29" s="2"/>
      <c r="I29" s="2"/>
      <c r="J29" s="2"/>
      <c r="K29" s="2"/>
      <c r="L29" s="2"/>
      <c r="M29" s="2"/>
      <c r="N29" s="2"/>
      <c r="O29" s="2"/>
      <c r="P29" s="2"/>
    </row>
    <row r="30" spans="2:16" x14ac:dyDescent="0.35">
      <c r="B30" s="2" t="s">
        <v>30</v>
      </c>
      <c r="C30" s="7" t="s">
        <v>24</v>
      </c>
      <c r="D30" s="2">
        <v>0</v>
      </c>
      <c r="E30" s="2">
        <f t="shared" ref="E30:P30" si="11">E23</f>
        <v>26250</v>
      </c>
      <c r="F30" s="2">
        <f t="shared" si="11"/>
        <v>47850</v>
      </c>
      <c r="G30" s="2">
        <f t="shared" si="11"/>
        <v>77100</v>
      </c>
      <c r="H30" s="2">
        <f t="shared" si="11"/>
        <v>101325</v>
      </c>
      <c r="I30" s="2">
        <f t="shared" si="11"/>
        <v>121950</v>
      </c>
      <c r="J30" s="2">
        <f t="shared" si="11"/>
        <v>153450</v>
      </c>
      <c r="K30" s="2">
        <f t="shared" si="11"/>
        <v>165450</v>
      </c>
      <c r="L30" s="2">
        <f t="shared" si="11"/>
        <v>176700</v>
      </c>
      <c r="M30" s="2">
        <f t="shared" si="11"/>
        <v>195750</v>
      </c>
      <c r="N30" s="2">
        <f t="shared" si="11"/>
        <v>206700</v>
      </c>
      <c r="O30" s="2">
        <f t="shared" si="11"/>
        <v>217950</v>
      </c>
      <c r="P30" s="2">
        <f t="shared" si="11"/>
        <v>229200</v>
      </c>
    </row>
    <row r="31" spans="2:16" x14ac:dyDescent="0.35">
      <c r="B31" s="2" t="s">
        <v>31</v>
      </c>
      <c r="C31" s="2" t="s">
        <v>47</v>
      </c>
      <c r="D31" s="2">
        <v>0</v>
      </c>
      <c r="E31" s="2">
        <f>E5*E12</f>
        <v>15750</v>
      </c>
      <c r="F31" s="2">
        <f>F5*F12</f>
        <v>28710</v>
      </c>
      <c r="G31" s="2">
        <f>G5*G12</f>
        <v>46260</v>
      </c>
      <c r="H31" s="2">
        <f>H5*H12</f>
        <v>60795</v>
      </c>
      <c r="I31" s="2">
        <f>I5*I12</f>
        <v>73170</v>
      </c>
      <c r="J31" s="2">
        <f>J5*J12</f>
        <v>92070</v>
      </c>
      <c r="K31" s="2">
        <f>K5*K12</f>
        <v>99270</v>
      </c>
      <c r="L31" s="2">
        <f>L5*L12</f>
        <v>106020</v>
      </c>
      <c r="M31" s="2">
        <f>M5*M12</f>
        <v>117450</v>
      </c>
      <c r="N31" s="2">
        <f>N5*N12</f>
        <v>124020</v>
      </c>
      <c r="O31" s="2">
        <f>O5*O12</f>
        <v>130770</v>
      </c>
      <c r="P31" s="2">
        <f>P5*P12</f>
        <v>137520</v>
      </c>
    </row>
    <row r="32" spans="2:16" x14ac:dyDescent="0.35">
      <c r="B32" s="2" t="s">
        <v>0</v>
      </c>
      <c r="C32" s="7" t="s">
        <v>48</v>
      </c>
      <c r="D32" s="2">
        <v>0</v>
      </c>
      <c r="E32" s="2">
        <f>E30-E31</f>
        <v>10500</v>
      </c>
      <c r="F32" s="2">
        <f t="shared" ref="F32:P32" si="12">F30-F31</f>
        <v>19140</v>
      </c>
      <c r="G32" s="2">
        <f t="shared" si="12"/>
        <v>30840</v>
      </c>
      <c r="H32" s="2">
        <f t="shared" si="12"/>
        <v>40530</v>
      </c>
      <c r="I32" s="2">
        <f t="shared" si="12"/>
        <v>48780</v>
      </c>
      <c r="J32" s="2">
        <f t="shared" si="12"/>
        <v>61380</v>
      </c>
      <c r="K32" s="2">
        <f t="shared" si="12"/>
        <v>66180</v>
      </c>
      <c r="L32" s="2">
        <f t="shared" si="12"/>
        <v>70680</v>
      </c>
      <c r="M32" s="2">
        <f t="shared" si="12"/>
        <v>78300</v>
      </c>
      <c r="N32" s="2">
        <f t="shared" si="12"/>
        <v>82680</v>
      </c>
      <c r="O32" s="2">
        <f t="shared" si="12"/>
        <v>87180</v>
      </c>
      <c r="P32" s="2">
        <f t="shared" si="12"/>
        <v>91680</v>
      </c>
    </row>
    <row r="33" spans="2:16" x14ac:dyDescent="0.35">
      <c r="B33" s="2" t="s">
        <v>32</v>
      </c>
      <c r="C33" s="7" t="s">
        <v>49</v>
      </c>
      <c r="D33" s="9">
        <v>0</v>
      </c>
      <c r="E33" s="9">
        <f>E32/E30</f>
        <v>0.4</v>
      </c>
      <c r="F33" s="9">
        <f t="shared" ref="F33:P33" si="13">F32/F30</f>
        <v>0.4</v>
      </c>
      <c r="G33" s="9">
        <f t="shared" si="13"/>
        <v>0.4</v>
      </c>
      <c r="H33" s="9">
        <f t="shared" si="13"/>
        <v>0.4</v>
      </c>
      <c r="I33" s="9">
        <f t="shared" si="13"/>
        <v>0.4</v>
      </c>
      <c r="J33" s="9">
        <f t="shared" si="13"/>
        <v>0.4</v>
      </c>
      <c r="K33" s="9">
        <f t="shared" si="13"/>
        <v>0.4</v>
      </c>
      <c r="L33" s="9">
        <f t="shared" si="13"/>
        <v>0.4</v>
      </c>
      <c r="M33" s="9">
        <f t="shared" si="13"/>
        <v>0.4</v>
      </c>
      <c r="N33" s="9">
        <f t="shared" si="13"/>
        <v>0.4</v>
      </c>
      <c r="O33" s="9">
        <f t="shared" si="13"/>
        <v>0.4</v>
      </c>
      <c r="P33" s="9">
        <f t="shared" si="13"/>
        <v>0.4</v>
      </c>
    </row>
    <row r="34" spans="2:16" x14ac:dyDescent="0.35">
      <c r="B34" s="2"/>
      <c r="C34" s="2"/>
      <c r="D34" s="2"/>
      <c r="E34" s="2"/>
      <c r="F34" s="2"/>
      <c r="G34" s="2"/>
      <c r="H34" s="2"/>
      <c r="I34" s="2"/>
      <c r="J34" s="2"/>
      <c r="K34" s="2"/>
      <c r="L34" s="2"/>
      <c r="M34" s="2"/>
      <c r="N34" s="2"/>
      <c r="O34" s="2"/>
      <c r="P34" s="2"/>
    </row>
    <row r="35" spans="2:16" x14ac:dyDescent="0.35">
      <c r="B35" s="6" t="s">
        <v>64</v>
      </c>
      <c r="C35" s="2"/>
      <c r="D35" s="2"/>
      <c r="E35" s="2">
        <v>8000</v>
      </c>
      <c r="F35" s="2">
        <v>8000</v>
      </c>
      <c r="G35" s="2">
        <v>8000</v>
      </c>
      <c r="H35" s="2">
        <v>8000</v>
      </c>
      <c r="I35" s="2">
        <v>8000</v>
      </c>
      <c r="J35" s="2">
        <v>8000</v>
      </c>
      <c r="K35" s="2">
        <v>8000</v>
      </c>
      <c r="L35" s="2">
        <v>8000</v>
      </c>
      <c r="M35" s="2">
        <v>8000</v>
      </c>
      <c r="N35" s="2">
        <v>8000</v>
      </c>
      <c r="O35" s="2">
        <v>8000</v>
      </c>
      <c r="P35" s="2">
        <v>8000</v>
      </c>
    </row>
    <row r="36" spans="2:16" x14ac:dyDescent="0.35">
      <c r="B36" s="2"/>
      <c r="C36" s="2"/>
      <c r="D36" s="2"/>
      <c r="E36" s="2"/>
      <c r="F36" s="2"/>
      <c r="G36" s="2"/>
      <c r="H36" s="2"/>
      <c r="I36" s="2"/>
      <c r="J36" s="2"/>
      <c r="K36" s="2"/>
      <c r="L36" s="2"/>
      <c r="M36" s="2"/>
      <c r="N36" s="2"/>
      <c r="O36" s="2"/>
      <c r="P36" s="2"/>
    </row>
    <row r="37" spans="2:16" x14ac:dyDescent="0.35">
      <c r="B37" s="2" t="s">
        <v>33</v>
      </c>
      <c r="C37" s="2" t="s">
        <v>59</v>
      </c>
      <c r="D37" s="2"/>
      <c r="E37" s="2">
        <f t="shared" ref="E37:P37" si="14">E30*E33-E35</f>
        <v>2500</v>
      </c>
      <c r="F37" s="2">
        <f t="shared" si="14"/>
        <v>11140</v>
      </c>
      <c r="G37" s="2">
        <f t="shared" si="14"/>
        <v>22840</v>
      </c>
      <c r="H37" s="2">
        <f t="shared" si="14"/>
        <v>32530</v>
      </c>
      <c r="I37" s="2">
        <f t="shared" si="14"/>
        <v>40780</v>
      </c>
      <c r="J37" s="2">
        <f t="shared" si="14"/>
        <v>53380</v>
      </c>
      <c r="K37" s="2">
        <f t="shared" si="14"/>
        <v>58180</v>
      </c>
      <c r="L37" s="2">
        <f t="shared" si="14"/>
        <v>62680</v>
      </c>
      <c r="M37" s="2">
        <f t="shared" si="14"/>
        <v>70300</v>
      </c>
      <c r="N37" s="2">
        <f t="shared" si="14"/>
        <v>74680</v>
      </c>
      <c r="O37" s="2">
        <f t="shared" si="14"/>
        <v>79180</v>
      </c>
      <c r="P37" s="2">
        <f t="shared" si="14"/>
        <v>83680</v>
      </c>
    </row>
    <row r="38" spans="2:16" x14ac:dyDescent="0.35">
      <c r="B38" s="2" t="s">
        <v>58</v>
      </c>
      <c r="C38" s="2" t="s">
        <v>60</v>
      </c>
      <c r="D38" s="2"/>
      <c r="E38" s="9">
        <f t="shared" ref="E38:P38" si="15">E37/E31</f>
        <v>0.15873015873015872</v>
      </c>
      <c r="F38" s="9">
        <f t="shared" si="15"/>
        <v>0.3880181121560432</v>
      </c>
      <c r="G38" s="9">
        <f t="shared" si="15"/>
        <v>0.49373108517077391</v>
      </c>
      <c r="H38" s="9">
        <f t="shared" si="15"/>
        <v>0.53507689777119827</v>
      </c>
      <c r="I38" s="9">
        <f t="shared" si="15"/>
        <v>0.55733223998906656</v>
      </c>
      <c r="J38" s="9">
        <f t="shared" si="15"/>
        <v>0.57977625719561199</v>
      </c>
      <c r="K38" s="9">
        <f t="shared" si="15"/>
        <v>0.58607837211645009</v>
      </c>
      <c r="L38" s="9">
        <f t="shared" si="15"/>
        <v>0.59120920581022451</v>
      </c>
      <c r="M38" s="9">
        <f t="shared" si="15"/>
        <v>0.59855257556406982</v>
      </c>
      <c r="N38" s="9">
        <f t="shared" si="15"/>
        <v>0.60216094178358326</v>
      </c>
      <c r="O38" s="9">
        <f t="shared" si="15"/>
        <v>0.60549055593790624</v>
      </c>
      <c r="P38" s="9">
        <f t="shared" si="15"/>
        <v>0.60849331006399066</v>
      </c>
    </row>
    <row r="39" spans="2:16" x14ac:dyDescent="0.35">
      <c r="B39" s="2"/>
      <c r="C39" s="2"/>
      <c r="D39" s="2"/>
      <c r="E39" s="2"/>
      <c r="F39" s="2"/>
      <c r="G39" s="2"/>
      <c r="H39" s="2"/>
      <c r="I39" s="2"/>
      <c r="J39" s="2"/>
      <c r="K39" s="2"/>
      <c r="L39" s="2"/>
      <c r="M39" s="2"/>
      <c r="N39" s="2"/>
      <c r="O39" s="2"/>
      <c r="P39" s="2"/>
    </row>
    <row r="40" spans="2:16" x14ac:dyDescent="0.35">
      <c r="B40" s="11" t="s">
        <v>34</v>
      </c>
      <c r="C40" s="2"/>
      <c r="D40" s="2"/>
      <c r="E40" s="2"/>
      <c r="F40" s="2"/>
      <c r="G40" s="2"/>
      <c r="H40" s="2"/>
      <c r="I40" s="2"/>
      <c r="J40" s="2"/>
      <c r="K40" s="2"/>
      <c r="L40" s="2"/>
      <c r="M40" s="2"/>
      <c r="N40" s="2"/>
      <c r="O40" s="2"/>
      <c r="P40" s="2"/>
    </row>
    <row r="41" spans="2:16" ht="29" x14ac:dyDescent="0.35">
      <c r="B41" s="2" t="s">
        <v>29</v>
      </c>
      <c r="C41" s="7" t="s">
        <v>50</v>
      </c>
      <c r="D41" s="2"/>
      <c r="E41" s="2" t="e">
        <f t="shared" ref="E41:P41" si="16">E27*E33/E22</f>
        <v>#DIV/0!</v>
      </c>
      <c r="F41" s="2">
        <f t="shared" si="16"/>
        <v>875000</v>
      </c>
      <c r="G41" s="2">
        <f t="shared" si="16"/>
        <v>638000</v>
      </c>
      <c r="H41" s="2">
        <f t="shared" si="16"/>
        <v>1142222.2222222222</v>
      </c>
      <c r="I41" s="2">
        <f t="shared" si="16"/>
        <v>1095405.4054054054</v>
      </c>
      <c r="J41" s="2">
        <f t="shared" si="16"/>
        <v>2439000</v>
      </c>
      <c r="K41" s="2">
        <f t="shared" si="16"/>
        <v>876857.14285714296</v>
      </c>
      <c r="L41" s="2">
        <f t="shared" si="16"/>
        <v>2206000</v>
      </c>
      <c r="M41" s="2">
        <f t="shared" si="16"/>
        <v>1262142.8571428573</v>
      </c>
      <c r="N41" s="2">
        <f t="shared" si="16"/>
        <v>711818.18181818177</v>
      </c>
      <c r="O41" s="2">
        <f t="shared" si="16"/>
        <v>2120000</v>
      </c>
      <c r="P41" s="2">
        <f t="shared" si="16"/>
        <v>14529999.999999998</v>
      </c>
    </row>
    <row r="42" spans="2:16" x14ac:dyDescent="0.35">
      <c r="B42" s="2" t="s">
        <v>61</v>
      </c>
      <c r="C42" s="7" t="s">
        <v>62</v>
      </c>
      <c r="D42" s="2"/>
      <c r="E42" s="2" t="e">
        <f>1/E13</f>
        <v>#DIV/0!</v>
      </c>
      <c r="F42" s="2">
        <f t="shared" ref="F42:P42" si="17">1/F13</f>
        <v>29.166666666666664</v>
      </c>
      <c r="G42" s="2">
        <f t="shared" si="17"/>
        <v>21.266666666666666</v>
      </c>
      <c r="H42" s="2">
        <f t="shared" si="17"/>
        <v>38.074074074074076</v>
      </c>
      <c r="I42" s="2">
        <f t="shared" si="17"/>
        <v>36.513513513513516</v>
      </c>
      <c r="J42" s="2">
        <f t="shared" si="17"/>
        <v>81.3</v>
      </c>
      <c r="K42" s="2">
        <f t="shared" si="17"/>
        <v>29.228571428571431</v>
      </c>
      <c r="L42" s="2">
        <f t="shared" si="17"/>
        <v>73.533333333333331</v>
      </c>
      <c r="M42" s="2">
        <f t="shared" si="17"/>
        <v>42.071428571428577</v>
      </c>
      <c r="N42" s="2">
        <f t="shared" si="17"/>
        <v>23.727272727272727</v>
      </c>
      <c r="O42" s="2">
        <f t="shared" si="17"/>
        <v>70.666666666666671</v>
      </c>
      <c r="P42" s="2">
        <f t="shared" si="17"/>
        <v>484.33333333333331</v>
      </c>
    </row>
    <row r="43" spans="2:16" x14ac:dyDescent="0.35">
      <c r="B43" s="2" t="s">
        <v>35</v>
      </c>
      <c r="C43" s="7" t="s">
        <v>52</v>
      </c>
      <c r="D43" s="2"/>
      <c r="E43" s="2">
        <f>E47/E9*1000</f>
        <v>125714.28571428571</v>
      </c>
      <c r="F43" s="2">
        <f t="shared" ref="F43:P43" si="18">F47/F9*1000</f>
        <v>146666.66666666666</v>
      </c>
      <c r="G43" s="2">
        <f t="shared" si="18"/>
        <v>104761.90476190476</v>
      </c>
      <c r="H43" s="2">
        <f t="shared" si="18"/>
        <v>125714.28571428571</v>
      </c>
      <c r="I43" s="2">
        <f t="shared" si="18"/>
        <v>141025.64102564103</v>
      </c>
      <c r="J43" s="2">
        <f t="shared" si="18"/>
        <v>100000</v>
      </c>
      <c r="K43" s="2">
        <f t="shared" si="18"/>
        <v>191304.34782608697</v>
      </c>
      <c r="L43" s="2">
        <f t="shared" si="18"/>
        <v>244444.44444444447</v>
      </c>
      <c r="M43" s="2">
        <f t="shared" si="18"/>
        <v>141935.48387096776</v>
      </c>
      <c r="N43" s="2">
        <f t="shared" si="18"/>
        <v>171875</v>
      </c>
      <c r="O43" s="2">
        <f t="shared" si="18"/>
        <v>232804.2328042328</v>
      </c>
      <c r="P43" s="2">
        <f t="shared" si="18"/>
        <v>282051.28205128206</v>
      </c>
    </row>
    <row r="44" spans="2:16" x14ac:dyDescent="0.35">
      <c r="B44" s="2" t="s">
        <v>37</v>
      </c>
      <c r="C44" s="7" t="s">
        <v>57</v>
      </c>
      <c r="D44" s="2"/>
      <c r="E44" s="2" t="e">
        <f>E41/E43</f>
        <v>#DIV/0!</v>
      </c>
      <c r="F44" s="2">
        <f t="shared" ref="F44:P44" si="19">F41/F43</f>
        <v>5.9659090909090917</v>
      </c>
      <c r="G44" s="2">
        <f t="shared" si="19"/>
        <v>6.09</v>
      </c>
      <c r="H44" s="2">
        <f t="shared" si="19"/>
        <v>9.0858585858585865</v>
      </c>
      <c r="I44" s="2">
        <f t="shared" si="19"/>
        <v>7.7674201474201476</v>
      </c>
      <c r="J44" s="2">
        <f t="shared" si="19"/>
        <v>24.39</v>
      </c>
      <c r="K44" s="2">
        <f t="shared" si="19"/>
        <v>4.5835714285714291</v>
      </c>
      <c r="L44" s="2">
        <f t="shared" si="19"/>
        <v>9.0245454545454535</v>
      </c>
      <c r="M44" s="2">
        <f t="shared" si="19"/>
        <v>8.8923701298701303</v>
      </c>
      <c r="N44" s="2">
        <f t="shared" si="19"/>
        <v>4.1414876033057846</v>
      </c>
      <c r="O44" s="2">
        <f t="shared" si="19"/>
        <v>9.1063636363636373</v>
      </c>
      <c r="P44" s="2">
        <f t="shared" si="19"/>
        <v>51.515454545454539</v>
      </c>
    </row>
    <row r="45" spans="2:16" x14ac:dyDescent="0.35">
      <c r="B45" s="2" t="s">
        <v>53</v>
      </c>
      <c r="C45" s="7" t="s">
        <v>55</v>
      </c>
      <c r="D45" s="2" t="s">
        <v>54</v>
      </c>
      <c r="E45" s="2">
        <f>E43/(E27*E33)</f>
        <v>4.1904761904761907</v>
      </c>
      <c r="F45" s="2">
        <f t="shared" ref="F45:P45" si="20">F43/(F27*F33)</f>
        <v>4.8888888888888884</v>
      </c>
      <c r="G45" s="2">
        <f t="shared" si="20"/>
        <v>3.4920634920634921</v>
      </c>
      <c r="H45" s="2">
        <f t="shared" si="20"/>
        <v>4.1904761904761907</v>
      </c>
      <c r="I45" s="2">
        <f t="shared" si="20"/>
        <v>4.700854700854701</v>
      </c>
      <c r="J45" s="2">
        <f t="shared" si="20"/>
        <v>3.3333333333333335</v>
      </c>
      <c r="K45" s="2">
        <f t="shared" si="20"/>
        <v>6.3768115942028993</v>
      </c>
      <c r="L45" s="2">
        <f t="shared" si="20"/>
        <v>8.1481481481481488</v>
      </c>
      <c r="M45" s="2">
        <f t="shared" si="20"/>
        <v>4.731182795698925</v>
      </c>
      <c r="N45" s="2">
        <f t="shared" si="20"/>
        <v>5.729166666666667</v>
      </c>
      <c r="O45" s="2">
        <f t="shared" si="20"/>
        <v>7.7601410934744264</v>
      </c>
      <c r="P45" s="2">
        <f t="shared" si="20"/>
        <v>9.4017094017094021</v>
      </c>
    </row>
    <row r="46" spans="2:16" x14ac:dyDescent="0.35">
      <c r="B46" s="2"/>
      <c r="C46" s="2"/>
      <c r="D46" s="2"/>
      <c r="E46" s="2"/>
      <c r="F46" s="2"/>
      <c r="G46" s="2"/>
      <c r="H46" s="2"/>
      <c r="I46" s="2"/>
      <c r="J46" s="2"/>
      <c r="K46" s="2"/>
      <c r="L46" s="2"/>
      <c r="M46" s="2"/>
      <c r="N46" s="2"/>
      <c r="O46" s="2"/>
      <c r="P46" s="2"/>
    </row>
    <row r="47" spans="2:16" x14ac:dyDescent="0.35">
      <c r="B47" s="6" t="s">
        <v>36</v>
      </c>
      <c r="C47" s="2"/>
      <c r="D47" s="2"/>
      <c r="E47" s="2">
        <v>44000</v>
      </c>
      <c r="F47" s="2">
        <v>44000</v>
      </c>
      <c r="G47" s="2">
        <v>44000</v>
      </c>
      <c r="H47" s="2">
        <v>44000</v>
      </c>
      <c r="I47" s="2">
        <v>44000</v>
      </c>
      <c r="J47" s="2">
        <v>44000</v>
      </c>
      <c r="K47" s="2">
        <v>44000</v>
      </c>
      <c r="L47" s="2">
        <v>44000</v>
      </c>
      <c r="M47" s="2">
        <v>44000</v>
      </c>
      <c r="N47" s="2">
        <v>44000</v>
      </c>
      <c r="O47" s="2">
        <v>44000</v>
      </c>
      <c r="P47" s="2">
        <v>44000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Q54"/>
  <sheetViews>
    <sheetView topLeftCell="A8" workbookViewId="0">
      <selection activeCell="G37" sqref="G37"/>
    </sheetView>
  </sheetViews>
  <sheetFormatPr defaultColWidth="8.7265625" defaultRowHeight="14.5" x14ac:dyDescent="0.35"/>
  <cols>
    <col min="1" max="1" width="3.7265625" style="20" customWidth="1"/>
    <col min="2" max="2" width="7.26953125" style="20" customWidth="1"/>
    <col min="3" max="3" width="12.453125" style="20" bestFit="1" customWidth="1"/>
    <col min="4" max="4" width="10" style="20" bestFit="1" customWidth="1"/>
    <col min="5" max="5" width="8.7265625" style="21" bestFit="1" customWidth="1"/>
    <col min="6" max="6" width="10.453125" style="18" customWidth="1"/>
    <col min="7" max="7" width="17.81640625" style="20" customWidth="1"/>
    <col min="8" max="8" width="11.81640625" style="20" customWidth="1"/>
    <col min="9" max="9" width="11.81640625" style="23" customWidth="1"/>
    <col min="10" max="11" width="11.81640625" style="22" customWidth="1"/>
    <col min="12" max="12" width="8.54296875" style="20" customWidth="1"/>
    <col min="13" max="13" width="12.453125" style="20" hidden="1" customWidth="1"/>
    <col min="14" max="14" width="18.81640625" style="24" hidden="1" customWidth="1"/>
    <col min="15" max="15" width="14.81640625" style="18" hidden="1" customWidth="1"/>
    <col min="16" max="16" width="22.7265625" style="20" hidden="1" customWidth="1"/>
    <col min="17" max="17" width="19.26953125" style="23" customWidth="1"/>
    <col min="18" max="18" width="10.54296875" style="20" customWidth="1"/>
    <col min="19" max="19" width="9.26953125" style="20" bestFit="1" customWidth="1"/>
    <col min="20" max="22" width="10.54296875" style="20" customWidth="1"/>
    <col min="23" max="23" width="8.7265625" style="20"/>
    <col min="24" max="24" width="11.453125" style="20" bestFit="1" customWidth="1"/>
    <col min="25" max="28" width="11.453125" style="20" customWidth="1"/>
    <col min="29" max="29" width="10.54296875" style="20" customWidth="1"/>
    <col min="30" max="30" width="8.7265625" style="20"/>
    <col min="31" max="31" width="11.453125" style="20" bestFit="1" customWidth="1"/>
    <col min="32" max="32" width="11.81640625" style="20" bestFit="1" customWidth="1"/>
    <col min="33" max="33" width="7.7265625" style="20" customWidth="1"/>
    <col min="34" max="35" width="11.453125" style="20" customWidth="1"/>
    <col min="36" max="36" width="11.1796875" style="20" customWidth="1"/>
    <col min="37" max="37" width="8.7265625" style="20"/>
    <col min="38" max="38" width="11.81640625" style="20" bestFit="1" customWidth="1"/>
    <col min="39" max="39" width="11.81640625" style="20" customWidth="1"/>
    <col min="40" max="40" width="7.81640625" style="20" customWidth="1"/>
    <col min="41" max="43" width="11.81640625" style="20" customWidth="1"/>
    <col min="44" max="44" width="13.453125" style="20" customWidth="1"/>
    <col min="45" max="16384" width="8.7265625" style="20"/>
  </cols>
  <sheetData>
    <row r="3" spans="2:43" x14ac:dyDescent="0.35">
      <c r="E3" s="28" t="s">
        <v>81</v>
      </c>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2:43" x14ac:dyDescent="0.35">
      <c r="E4" s="28" t="s">
        <v>83</v>
      </c>
      <c r="F4" s="28"/>
      <c r="G4" s="28"/>
      <c r="H4" s="28"/>
      <c r="I4" s="28"/>
      <c r="J4" s="28"/>
      <c r="K4" s="28"/>
      <c r="L4" s="28"/>
      <c r="M4" s="28"/>
      <c r="N4" s="28"/>
      <c r="O4" s="28"/>
      <c r="P4" s="28"/>
      <c r="Q4" s="28"/>
      <c r="R4" s="28"/>
      <c r="S4" s="28"/>
      <c r="T4" s="28"/>
      <c r="U4" s="28"/>
      <c r="V4" s="28"/>
      <c r="W4" s="28"/>
      <c r="X4" s="28"/>
    </row>
    <row r="5" spans="2:43" ht="116" x14ac:dyDescent="0.35">
      <c r="B5" s="20" t="s">
        <v>100</v>
      </c>
      <c r="C5" s="20">
        <v>3000</v>
      </c>
      <c r="E5" s="29" t="s">
        <v>84</v>
      </c>
      <c r="F5" s="29"/>
      <c r="G5" s="28"/>
      <c r="H5" s="28"/>
      <c r="I5" s="28"/>
      <c r="J5" s="28"/>
      <c r="K5" s="28"/>
      <c r="L5" s="28"/>
      <c r="M5" s="28"/>
      <c r="N5" s="28"/>
      <c r="O5" s="28"/>
      <c r="P5" s="28"/>
      <c r="Q5" s="28"/>
      <c r="R5" s="28"/>
      <c r="S5" s="28"/>
      <c r="T5" s="28"/>
      <c r="U5" s="28"/>
      <c r="V5" s="28"/>
      <c r="W5" s="28"/>
      <c r="X5" s="28"/>
    </row>
    <row r="6" spans="2:43" ht="58" x14ac:dyDescent="0.35">
      <c r="B6" s="20" t="s">
        <v>92</v>
      </c>
      <c r="C6" s="20">
        <v>2</v>
      </c>
      <c r="E6" s="29" t="s">
        <v>82</v>
      </c>
      <c r="F6" s="29"/>
      <c r="G6" s="28"/>
      <c r="H6" s="28"/>
      <c r="I6" s="28"/>
      <c r="J6" s="28"/>
      <c r="K6" s="28"/>
      <c r="L6" s="28"/>
      <c r="M6" s="28"/>
      <c r="N6" s="28"/>
      <c r="O6" s="28"/>
      <c r="P6" s="28"/>
      <c r="Q6" s="28"/>
      <c r="R6" s="28"/>
      <c r="S6" s="28"/>
      <c r="T6" s="28"/>
      <c r="U6" s="28"/>
      <c r="V6" s="28"/>
      <c r="W6" s="28"/>
      <c r="X6" s="28"/>
    </row>
    <row r="7" spans="2:43" x14ac:dyDescent="0.35">
      <c r="E7" s="29" t="s">
        <v>88</v>
      </c>
      <c r="F7" s="29"/>
      <c r="G7" s="28"/>
      <c r="H7" s="28"/>
      <c r="I7" s="28"/>
      <c r="J7" s="28"/>
      <c r="K7" s="28"/>
      <c r="L7" s="28"/>
      <c r="M7" s="28"/>
      <c r="N7" s="28"/>
      <c r="O7" s="28"/>
      <c r="P7" s="28"/>
      <c r="Q7" s="28"/>
      <c r="R7" s="28"/>
      <c r="S7" s="28"/>
      <c r="T7" s="28"/>
      <c r="U7" s="28"/>
      <c r="V7" s="28"/>
      <c r="W7" s="28"/>
      <c r="X7" s="28"/>
    </row>
    <row r="8" spans="2:43" ht="27" customHeight="1" x14ac:dyDescent="0.35">
      <c r="B8" s="20" t="s">
        <v>101</v>
      </c>
      <c r="C8" s="19">
        <v>0.4</v>
      </c>
      <c r="E8" s="29"/>
      <c r="F8" s="29"/>
      <c r="G8" s="28"/>
      <c r="H8" s="28"/>
      <c r="I8" s="28"/>
      <c r="J8" s="28"/>
      <c r="K8" s="28"/>
      <c r="L8" s="28"/>
      <c r="M8" s="28"/>
      <c r="N8" s="28"/>
      <c r="O8" s="28"/>
      <c r="P8" s="28"/>
      <c r="Q8" s="28"/>
      <c r="R8" s="28"/>
      <c r="S8" s="28"/>
      <c r="T8" s="28"/>
      <c r="U8" s="28"/>
      <c r="V8" s="28"/>
      <c r="W8" s="28"/>
      <c r="X8" s="28"/>
    </row>
    <row r="11" spans="2:43" x14ac:dyDescent="0.35">
      <c r="B11" s="28" t="s">
        <v>85</v>
      </c>
      <c r="C11" s="28"/>
      <c r="D11" s="28"/>
      <c r="E11" s="28"/>
      <c r="F11" s="28"/>
      <c r="G11" s="28"/>
    </row>
    <row r="12" spans="2:43" x14ac:dyDescent="0.35">
      <c r="B12" s="28" t="s">
        <v>86</v>
      </c>
      <c r="C12" s="28"/>
      <c r="D12" s="28"/>
      <c r="E12" s="28"/>
      <c r="F12" s="28"/>
      <c r="G12" s="28"/>
    </row>
    <row r="13" spans="2:43" x14ac:dyDescent="0.35">
      <c r="B13" s="28" t="s">
        <v>87</v>
      </c>
      <c r="C13" s="28"/>
      <c r="D13" s="28"/>
      <c r="E13" s="28"/>
      <c r="F13" s="28"/>
      <c r="G13" s="28"/>
    </row>
    <row r="16" spans="2:43" ht="72.5" x14ac:dyDescent="0.35">
      <c r="B16" s="20" t="s">
        <v>71</v>
      </c>
      <c r="C16" s="2" t="s">
        <v>93</v>
      </c>
      <c r="D16" s="2" t="s">
        <v>94</v>
      </c>
      <c r="E16" s="15" t="s">
        <v>76</v>
      </c>
      <c r="F16" s="17" t="s">
        <v>99</v>
      </c>
      <c r="G16" s="16" t="s">
        <v>98</v>
      </c>
      <c r="H16" s="16" t="s">
        <v>104</v>
      </c>
      <c r="I16" s="16" t="s">
        <v>107</v>
      </c>
      <c r="J16" s="16" t="s">
        <v>105</v>
      </c>
      <c r="K16" s="16" t="s">
        <v>106</v>
      </c>
      <c r="L16" s="16" t="s">
        <v>102</v>
      </c>
      <c r="M16" s="16" t="s">
        <v>103</v>
      </c>
      <c r="N16" s="25" t="s">
        <v>70</v>
      </c>
      <c r="O16" s="25" t="s">
        <v>95</v>
      </c>
      <c r="P16" s="16" t="s">
        <v>78</v>
      </c>
      <c r="Q16" s="2" t="s">
        <v>110</v>
      </c>
      <c r="R16" s="2" t="s">
        <v>108</v>
      </c>
      <c r="S16" s="2" t="s">
        <v>109</v>
      </c>
    </row>
    <row r="17" spans="2:19" x14ac:dyDescent="0.35">
      <c r="C17" s="2"/>
      <c r="D17" s="2"/>
      <c r="E17" s="15"/>
      <c r="F17" s="17"/>
      <c r="G17" s="16"/>
      <c r="H17" s="16"/>
      <c r="I17" s="16"/>
      <c r="J17" s="16"/>
      <c r="K17" s="16"/>
      <c r="L17" s="16">
        <v>0</v>
      </c>
      <c r="M17" s="16"/>
      <c r="N17" s="25"/>
      <c r="O17" s="25"/>
      <c r="P17" s="16"/>
      <c r="Q17" s="16"/>
      <c r="R17" s="2"/>
      <c r="S17" s="2"/>
    </row>
    <row r="18" spans="2:19" x14ac:dyDescent="0.35">
      <c r="C18" s="2"/>
      <c r="D18" s="2"/>
      <c r="E18" s="15"/>
      <c r="F18" s="17"/>
      <c r="G18" s="16">
        <v>54</v>
      </c>
      <c r="H18" s="16">
        <v>0</v>
      </c>
      <c r="I18" s="16">
        <v>0</v>
      </c>
      <c r="J18" s="16"/>
      <c r="K18" s="16"/>
      <c r="L18" s="16">
        <v>0</v>
      </c>
      <c r="M18" s="16"/>
      <c r="N18" s="25">
        <f>L18*G18</f>
        <v>0</v>
      </c>
      <c r="O18" s="25" t="e">
        <f>E18*#REF!</f>
        <v>#REF!</v>
      </c>
      <c r="P18" s="16">
        <f>L18*(G18-E18)</f>
        <v>0</v>
      </c>
      <c r="Q18" s="16">
        <f>G18*H18</f>
        <v>0</v>
      </c>
      <c r="R18" s="2"/>
      <c r="S18" s="2">
        <v>0</v>
      </c>
    </row>
    <row r="19" spans="2:19" x14ac:dyDescent="0.35">
      <c r="B19" s="20">
        <v>30</v>
      </c>
      <c r="C19" s="2">
        <f t="shared" ref="C19:C54" si="0">$C$5/L19</f>
        <v>5.5555555555555554</v>
      </c>
      <c r="D19" s="2">
        <v>2</v>
      </c>
      <c r="E19" s="15">
        <f>B19+C19+D19</f>
        <v>37.555555555555557</v>
      </c>
      <c r="F19" s="17" t="e">
        <f>IF((G18&gt;G17),((G18-$G$18)/(H18-$H$18)), IF((S18 &lt; S17),F18-(F18*(I18/100)),((G18-G17)/(H18-H17))))</f>
        <v>#DIV/0!</v>
      </c>
      <c r="G19" s="16">
        <v>53</v>
      </c>
      <c r="H19" s="16">
        <v>540</v>
      </c>
      <c r="I19" s="16">
        <f>(SUMPRODUCT(($G$18:G19),($H$18:H19))/((ROWS($I$18:I19)*SUM($H$18:H19))))</f>
        <v>26.5</v>
      </c>
      <c r="J19" s="16" t="e">
        <f>(H19-H18)/H18</f>
        <v>#DIV/0!</v>
      </c>
      <c r="K19" s="16" t="e">
        <f>SUM($J19:J$20)/COUNT($J19:J$20)</f>
        <v>#DIV/0!</v>
      </c>
      <c r="L19" s="16">
        <f>L18+H19</f>
        <v>540</v>
      </c>
      <c r="M19" s="16" t="e">
        <f>((100*L19)/L18)-100</f>
        <v>#DIV/0!</v>
      </c>
      <c r="N19" s="25">
        <f>N18+(G19*H19)</f>
        <v>28620</v>
      </c>
      <c r="O19" s="25">
        <f t="shared" ref="O19:O54" si="1">E19*L19</f>
        <v>20280</v>
      </c>
      <c r="P19" s="25">
        <f>N19-O19</f>
        <v>8340</v>
      </c>
      <c r="Q19" s="16">
        <f t="shared" ref="Q19:Q54" si="2">G19*H19</f>
        <v>28620</v>
      </c>
      <c r="R19" s="2">
        <f>E19*H19</f>
        <v>20280</v>
      </c>
      <c r="S19" s="2">
        <f>Q19-R19</f>
        <v>8340</v>
      </c>
    </row>
    <row r="20" spans="2:19" x14ac:dyDescent="0.35">
      <c r="B20" s="20">
        <v>30</v>
      </c>
      <c r="C20" s="2">
        <f t="shared" si="0"/>
        <v>2.5423728813559321</v>
      </c>
      <c r="D20" s="2">
        <v>2</v>
      </c>
      <c r="E20" s="15">
        <f>B20+C20+D20</f>
        <v>34.542372881355931</v>
      </c>
      <c r="F20" s="17">
        <f>IF((S19 &lt; S18),(F19-(F19*(I19/100))),IF((G19&gt;G18),((G19-$G$18)/(H19-$H$18)),((G19-G18)/(H19-H18))))</f>
        <v>-1.8518518518518519E-3</v>
      </c>
      <c r="G20" s="16">
        <f>F20*H20 +$G$18</f>
        <v>52.814814814814817</v>
      </c>
      <c r="H20" s="16">
        <v>640</v>
      </c>
      <c r="I20" s="16">
        <f>(SUMPRODUCT(($G$18:G20),($H$18:H20))/((ROWS($I$18:I20)*SUM($H$18:H20))))</f>
        <v>17.633186859175559</v>
      </c>
      <c r="J20" s="16">
        <f>(H20-H19)/H19</f>
        <v>0.18518518518518517</v>
      </c>
      <c r="K20" s="16">
        <f>SUM($J$20:J20)/COUNT($J$20:J20)</f>
        <v>0.18518518518518517</v>
      </c>
      <c r="L20" s="16">
        <f>L19+H20</f>
        <v>1180</v>
      </c>
      <c r="M20" s="16">
        <f t="shared" ref="M20:M54" si="3">(L20-L19)/L19</f>
        <v>1.1851851851851851</v>
      </c>
      <c r="N20" s="25">
        <f>N19+(G20*H20)</f>
        <v>62421.481481481482</v>
      </c>
      <c r="O20" s="25">
        <f t="shared" si="1"/>
        <v>40760</v>
      </c>
      <c r="P20" s="25">
        <f t="shared" ref="P20:P54" si="4">N20-O20</f>
        <v>21661.481481481482</v>
      </c>
      <c r="Q20" s="16">
        <f t="shared" si="2"/>
        <v>33801.481481481482</v>
      </c>
      <c r="R20" s="2">
        <f t="shared" ref="R20:R54" si="5">E20*H20</f>
        <v>22107.118644067796</v>
      </c>
      <c r="S20" s="2">
        <f t="shared" ref="S20:S54" si="6">Q20-R20</f>
        <v>11694.362837413686</v>
      </c>
    </row>
    <row r="21" spans="2:19" x14ac:dyDescent="0.35">
      <c r="B21" s="20">
        <v>30</v>
      </c>
      <c r="C21" s="2">
        <f t="shared" si="0"/>
        <v>1.6042780748663101</v>
      </c>
      <c r="D21" s="2">
        <v>2</v>
      </c>
      <c r="E21" s="15">
        <f t="shared" ref="E21:E54" si="7">B21+C21+D21</f>
        <v>33.604278074866315</v>
      </c>
      <c r="F21" s="17">
        <f t="shared" ref="F21:F54" si="8">IF((S20 &lt; S19),(F20-(F20*(I20/100))),IF((G20&gt;G19),((G20-$G$18)/(H20-$H$18)),((G20-G19)/(H20-H19))))</f>
        <v>-1.8518518518518335E-3</v>
      </c>
      <c r="G21" s="16">
        <f t="shared" ref="G21:G54" si="9">F21*H21 +$G$18</f>
        <v>52.722222222222236</v>
      </c>
      <c r="H21" s="16">
        <v>690</v>
      </c>
      <c r="I21" s="16">
        <f>(SUMPRODUCT(($G$18:G21),($H$18:H21))/((ROWS($I$18:I21)*SUM($H$18:H21))))</f>
        <v>13.208531392354924</v>
      </c>
      <c r="J21" s="16">
        <f t="shared" ref="J21" si="10">(H21-H20)/H20</f>
        <v>7.8125E-2</v>
      </c>
      <c r="K21" s="16">
        <f>SUM($J$20:J21)/COUNT($J$20:J21)</f>
        <v>0.13165509259259259</v>
      </c>
      <c r="L21" s="16">
        <f t="shared" ref="L21:L54" si="11">L20+H21</f>
        <v>1870</v>
      </c>
      <c r="M21" s="16">
        <f t="shared" si="3"/>
        <v>0.5847457627118644</v>
      </c>
      <c r="N21" s="25">
        <f t="shared" ref="N21:N54" si="12">N20+(G21*H21)</f>
        <v>98799.814814814832</v>
      </c>
      <c r="O21" s="25">
        <f t="shared" si="1"/>
        <v>62840.000000000007</v>
      </c>
      <c r="P21" s="25">
        <f t="shared" si="4"/>
        <v>35959.814814814825</v>
      </c>
      <c r="Q21" s="16">
        <f t="shared" si="2"/>
        <v>36378.333333333343</v>
      </c>
      <c r="R21" s="2">
        <f t="shared" si="5"/>
        <v>23186.951871657759</v>
      </c>
      <c r="S21" s="2">
        <f t="shared" si="6"/>
        <v>13191.381461675584</v>
      </c>
    </row>
    <row r="22" spans="2:19" x14ac:dyDescent="0.35">
      <c r="B22" s="20">
        <v>30</v>
      </c>
      <c r="C22" s="2">
        <f t="shared" si="0"/>
        <v>1.1278195488721805</v>
      </c>
      <c r="D22" s="2">
        <v>2</v>
      </c>
      <c r="E22" s="15">
        <f t="shared" si="7"/>
        <v>33.127819548872182</v>
      </c>
      <c r="F22" s="17">
        <f t="shared" si="8"/>
        <v>-1.8518518518516203E-3</v>
      </c>
      <c r="G22" s="16">
        <f t="shared" si="9"/>
        <v>52.537037037037223</v>
      </c>
      <c r="H22" s="16">
        <v>790</v>
      </c>
      <c r="I22" s="16">
        <f>(SUMPRODUCT(($G$18:G22),($H$18:H22))/((ROWS($I$18:I22)*SUM($H$18:H22))))</f>
        <v>10.549178501810093</v>
      </c>
      <c r="J22" s="16">
        <f t="shared" ref="J22" si="13">(H22-H21)/H21</f>
        <v>0.14492753623188406</v>
      </c>
      <c r="K22" s="16">
        <f>SUM($J$20:J22)/COUNT($J$20:J22)</f>
        <v>0.13607924047235642</v>
      </c>
      <c r="L22" s="16">
        <f t="shared" si="11"/>
        <v>2660</v>
      </c>
      <c r="M22" s="16">
        <f t="shared" si="3"/>
        <v>0.42245989304812837</v>
      </c>
      <c r="N22" s="25">
        <f t="shared" si="12"/>
        <v>140304.07407407425</v>
      </c>
      <c r="O22" s="25">
        <f t="shared" si="1"/>
        <v>88120</v>
      </c>
      <c r="P22" s="25">
        <f t="shared" si="4"/>
        <v>52184.074074074248</v>
      </c>
      <c r="Q22" s="16">
        <f t="shared" si="2"/>
        <v>41504.259259259408</v>
      </c>
      <c r="R22" s="2">
        <f t="shared" si="5"/>
        <v>26170.977443609023</v>
      </c>
      <c r="S22" s="2">
        <f t="shared" si="6"/>
        <v>15333.281815650385</v>
      </c>
    </row>
    <row r="23" spans="2:19" x14ac:dyDescent="0.35">
      <c r="B23" s="20">
        <v>30</v>
      </c>
      <c r="C23" s="2">
        <f t="shared" si="0"/>
        <v>0.82644628099173556</v>
      </c>
      <c r="D23" s="2">
        <v>2</v>
      </c>
      <c r="E23" s="26">
        <f t="shared" si="7"/>
        <v>32.826446280991732</v>
      </c>
      <c r="F23" s="17">
        <f t="shared" si="8"/>
        <v>-1.851851851850128E-3</v>
      </c>
      <c r="G23" s="6">
        <f t="shared" si="9"/>
        <v>52.203703703705372</v>
      </c>
      <c r="H23" s="6">
        <v>970</v>
      </c>
      <c r="I23" s="6">
        <f>(SUMPRODUCT(($G$18:G23),($H$18:H23))/((ROWS($I$18:I23)*SUM($H$18:H23))))</f>
        <v>8.766835016835099</v>
      </c>
      <c r="J23" s="6">
        <f t="shared" ref="J23" si="14">(H23-H22)/H22</f>
        <v>0.22784810126582278</v>
      </c>
      <c r="K23" s="6">
        <f>SUM($J$20:J23)/COUNT($J$20:J23)</f>
        <v>0.15902145567072301</v>
      </c>
      <c r="L23" s="6">
        <f t="shared" si="11"/>
        <v>3630</v>
      </c>
      <c r="M23" s="6">
        <f t="shared" si="3"/>
        <v>0.36466165413533835</v>
      </c>
      <c r="N23" s="27">
        <f t="shared" si="12"/>
        <v>190941.66666666846</v>
      </c>
      <c r="O23" s="27">
        <f t="shared" si="1"/>
        <v>119159.99999999999</v>
      </c>
      <c r="P23" s="27">
        <f t="shared" si="4"/>
        <v>71781.666666668476</v>
      </c>
      <c r="Q23" s="6">
        <f t="shared" si="2"/>
        <v>50637.592592594214</v>
      </c>
      <c r="R23" s="6">
        <f t="shared" si="5"/>
        <v>31841.652892561979</v>
      </c>
      <c r="S23" s="6">
        <f t="shared" si="6"/>
        <v>18795.939700032235</v>
      </c>
    </row>
    <row r="24" spans="2:19" x14ac:dyDescent="0.35">
      <c r="B24" s="20">
        <v>30</v>
      </c>
      <c r="C24" s="2">
        <f t="shared" si="0"/>
        <v>0.6741573033707865</v>
      </c>
      <c r="D24" s="2">
        <v>2</v>
      </c>
      <c r="E24" s="26">
        <f t="shared" si="7"/>
        <v>32.674157303370791</v>
      </c>
      <c r="F24" s="17">
        <f t="shared" si="8"/>
        <v>-1.8518518518436148E-3</v>
      </c>
      <c r="G24" s="6">
        <f t="shared" si="9"/>
        <v>52.481481481488238</v>
      </c>
      <c r="H24" s="6">
        <v>820</v>
      </c>
      <c r="I24" s="6">
        <f>(SUMPRODUCT(($G$18:G24),($H$18:H24))/((ROWS($I$18:I24)*SUM($H$18:H24))))</f>
        <v>7.5112835146545365</v>
      </c>
      <c r="J24" s="6">
        <f t="shared" ref="J24" si="15">(H24-H23)/H23</f>
        <v>-0.15463917525773196</v>
      </c>
      <c r="K24" s="6">
        <f>SUM($J$20:J24)/COUNT($J$20:J24)</f>
        <v>9.6289329485032021E-2</v>
      </c>
      <c r="L24" s="6">
        <f t="shared" si="11"/>
        <v>4450</v>
      </c>
      <c r="M24" s="6">
        <f t="shared" si="3"/>
        <v>0.22589531680440772</v>
      </c>
      <c r="N24" s="27">
        <f t="shared" si="12"/>
        <v>233976.48148148882</v>
      </c>
      <c r="O24" s="27">
        <f t="shared" si="1"/>
        <v>145400.00000000003</v>
      </c>
      <c r="P24" s="27">
        <f t="shared" si="4"/>
        <v>88576.481481488794</v>
      </c>
      <c r="Q24" s="6">
        <f t="shared" si="2"/>
        <v>43034.814814820355</v>
      </c>
      <c r="R24" s="6">
        <f t="shared" si="5"/>
        <v>26792.808988764049</v>
      </c>
      <c r="S24" s="6">
        <f t="shared" si="6"/>
        <v>16242.005826056306</v>
      </c>
    </row>
    <row r="25" spans="2:19" x14ac:dyDescent="0.35">
      <c r="B25" s="20">
        <v>30</v>
      </c>
      <c r="C25" s="2">
        <f t="shared" si="0"/>
        <v>0.52631578947368418</v>
      </c>
      <c r="D25" s="2">
        <v>2</v>
      </c>
      <c r="E25" s="15">
        <f t="shared" si="7"/>
        <v>32.526315789473685</v>
      </c>
      <c r="F25" s="17">
        <f t="shared" si="8"/>
        <v>-1.7127540089802607E-3</v>
      </c>
      <c r="G25" s="16">
        <f t="shared" si="9"/>
        <v>51.859057488774674</v>
      </c>
      <c r="H25" s="16">
        <v>1250</v>
      </c>
      <c r="I25" s="16">
        <f>(SUMPRODUCT(($G$18:G25),($H$18:H25))/((ROWS($I$18:I25)*SUM($H$18:H25))))</f>
        <v>6.5526382311942362</v>
      </c>
      <c r="J25" s="16">
        <f t="shared" ref="J25" si="16">(H25-H24)/H24</f>
        <v>0.52439024390243905</v>
      </c>
      <c r="K25" s="16">
        <f>SUM($J$20:J25)/COUNT($J$20:J25)</f>
        <v>0.16763948188793321</v>
      </c>
      <c r="L25" s="16">
        <f t="shared" si="11"/>
        <v>5700</v>
      </c>
      <c r="M25" s="16">
        <f t="shared" si="3"/>
        <v>0.2808988764044944</v>
      </c>
      <c r="N25" s="25">
        <f t="shared" si="12"/>
        <v>298800.30334245716</v>
      </c>
      <c r="O25" s="25">
        <f t="shared" si="1"/>
        <v>185400</v>
      </c>
      <c r="P25" s="25">
        <f t="shared" si="4"/>
        <v>113400.30334245716</v>
      </c>
      <c r="Q25" s="16">
        <f t="shared" si="2"/>
        <v>64823.821860968339</v>
      </c>
      <c r="R25" s="2">
        <f t="shared" si="5"/>
        <v>40657.894736842107</v>
      </c>
      <c r="S25" s="2">
        <f t="shared" si="6"/>
        <v>24165.927124126232</v>
      </c>
    </row>
    <row r="26" spans="2:19" x14ac:dyDescent="0.35">
      <c r="B26" s="20">
        <v>30</v>
      </c>
      <c r="C26" s="2">
        <f t="shared" si="0"/>
        <v>0.41958041958041958</v>
      </c>
      <c r="D26" s="2">
        <v>2</v>
      </c>
      <c r="E26" s="15">
        <f t="shared" si="7"/>
        <v>32.41958041958042</v>
      </c>
      <c r="F26" s="17">
        <f t="shared" si="8"/>
        <v>-1.447497657473405E-3</v>
      </c>
      <c r="G26" s="16">
        <f t="shared" si="9"/>
        <v>51.901128396663566</v>
      </c>
      <c r="H26" s="16">
        <v>1450</v>
      </c>
      <c r="I26" s="16">
        <f>(SUMPRODUCT(($G$18:G26),($H$18:H26))/((ROWS($I$18:I26)*SUM($H$18:H26))))</f>
        <v>5.8128506529544568</v>
      </c>
      <c r="J26" s="16">
        <f t="shared" ref="J26" si="17">(H26-H25)/H25</f>
        <v>0.16</v>
      </c>
      <c r="K26" s="16">
        <f>SUM($J$20:J26)/COUNT($J$20:J26)</f>
        <v>0.16654812733251417</v>
      </c>
      <c r="L26" s="16">
        <f t="shared" si="11"/>
        <v>7150</v>
      </c>
      <c r="M26" s="16">
        <f t="shared" si="3"/>
        <v>0.25438596491228072</v>
      </c>
      <c r="N26" s="25">
        <f t="shared" si="12"/>
        <v>374056.93951761932</v>
      </c>
      <c r="O26" s="25">
        <f t="shared" si="1"/>
        <v>231800</v>
      </c>
      <c r="P26" s="25">
        <f t="shared" si="4"/>
        <v>142256.93951761932</v>
      </c>
      <c r="Q26" s="16">
        <f t="shared" si="2"/>
        <v>75256.636175162173</v>
      </c>
      <c r="R26" s="2">
        <f t="shared" si="5"/>
        <v>47008.391608391612</v>
      </c>
      <c r="S26" s="2">
        <f t="shared" si="6"/>
        <v>28248.244566770562</v>
      </c>
    </row>
    <row r="27" spans="2:19" x14ac:dyDescent="0.35">
      <c r="B27" s="20">
        <v>30</v>
      </c>
      <c r="C27" s="2">
        <f t="shared" si="0"/>
        <v>0.35419126328217237</v>
      </c>
      <c r="D27" s="2">
        <v>2</v>
      </c>
      <c r="E27" s="15">
        <f t="shared" si="7"/>
        <v>32.354191263282175</v>
      </c>
      <c r="F27" s="17">
        <f t="shared" si="8"/>
        <v>-1.4474976574734028E-3</v>
      </c>
      <c r="G27" s="16">
        <f t="shared" si="9"/>
        <v>52.089303092135111</v>
      </c>
      <c r="H27" s="16">
        <v>1320</v>
      </c>
      <c r="I27" s="16">
        <f>(SUMPRODUCT(($G$18:G27),($H$18:H27))/((ROWS($I$18:I27)*SUM($H$18:H27))))</f>
        <v>5.2280380117973744</v>
      </c>
      <c r="J27" s="16">
        <f t="shared" ref="J27" si="18">(H27-H26)/H26</f>
        <v>-8.9655172413793102E-2</v>
      </c>
      <c r="K27" s="16">
        <f>SUM($J$20:J27)/COUNT($J$20:J27)</f>
        <v>0.13452271486422576</v>
      </c>
      <c r="L27" s="16">
        <f t="shared" si="11"/>
        <v>8470</v>
      </c>
      <c r="M27" s="16">
        <f t="shared" si="3"/>
        <v>0.18461538461538463</v>
      </c>
      <c r="N27" s="25">
        <f t="shared" si="12"/>
        <v>442814.81959923764</v>
      </c>
      <c r="O27" s="25">
        <f t="shared" si="1"/>
        <v>274040</v>
      </c>
      <c r="P27" s="25">
        <f t="shared" si="4"/>
        <v>168774.81959923764</v>
      </c>
      <c r="Q27" s="16">
        <f t="shared" si="2"/>
        <v>68757.88008161835</v>
      </c>
      <c r="R27" s="2">
        <f t="shared" si="5"/>
        <v>42707.532467532474</v>
      </c>
      <c r="S27" s="2">
        <f t="shared" si="6"/>
        <v>26050.347614085877</v>
      </c>
    </row>
    <row r="28" spans="2:19" x14ac:dyDescent="0.35">
      <c r="B28" s="20">
        <v>30</v>
      </c>
      <c r="C28" s="2">
        <f t="shared" si="0"/>
        <v>0.29041626331074538</v>
      </c>
      <c r="D28" s="2">
        <v>2</v>
      </c>
      <c r="E28" s="15">
        <f t="shared" si="7"/>
        <v>32.290416263310746</v>
      </c>
      <c r="F28" s="17">
        <f t="shared" si="8"/>
        <v>-1.3718219297208167E-3</v>
      </c>
      <c r="G28" s="16">
        <f t="shared" si="9"/>
        <v>51.448411210719279</v>
      </c>
      <c r="H28" s="16">
        <v>1860</v>
      </c>
      <c r="I28" s="16">
        <f>(SUMPRODUCT(($G$18:G28),($H$18:H28))/((ROWS($I$18:I28)*SUM($H$18:H28))))</f>
        <v>4.7391433992007004</v>
      </c>
      <c r="J28" s="16">
        <f t="shared" ref="J28" si="19">(H28-H27)/H27</f>
        <v>0.40909090909090912</v>
      </c>
      <c r="K28" s="16">
        <f>SUM($J$20:J28)/COUNT($J$20:J28)</f>
        <v>0.16503029200052391</v>
      </c>
      <c r="L28" s="16">
        <f t="shared" si="11"/>
        <v>10330</v>
      </c>
      <c r="M28" s="16">
        <f t="shared" si="3"/>
        <v>0.21959858323494688</v>
      </c>
      <c r="N28" s="25">
        <f t="shared" si="12"/>
        <v>538508.86445117556</v>
      </c>
      <c r="O28" s="25">
        <f t="shared" si="1"/>
        <v>333560</v>
      </c>
      <c r="P28" s="25">
        <f t="shared" si="4"/>
        <v>204948.86445117556</v>
      </c>
      <c r="Q28" s="16">
        <f t="shared" si="2"/>
        <v>95694.044851937855</v>
      </c>
      <c r="R28" s="2">
        <f t="shared" si="5"/>
        <v>60060.174249757991</v>
      </c>
      <c r="S28" s="2">
        <f t="shared" si="6"/>
        <v>35633.870602179864</v>
      </c>
    </row>
    <row r="29" spans="2:19" x14ac:dyDescent="0.35">
      <c r="B29" s="20">
        <v>30</v>
      </c>
      <c r="C29" s="2">
        <f t="shared" si="0"/>
        <v>0.24855012427506215</v>
      </c>
      <c r="D29" s="2">
        <v>2</v>
      </c>
      <c r="E29" s="15">
        <f t="shared" si="7"/>
        <v>32.248550124275063</v>
      </c>
      <c r="F29" s="17">
        <f t="shared" si="8"/>
        <v>-1.1868368174367272E-3</v>
      </c>
      <c r="G29" s="16">
        <f t="shared" si="9"/>
        <v>51.934903937660096</v>
      </c>
      <c r="H29" s="16">
        <v>1740</v>
      </c>
      <c r="I29" s="16">
        <f>(SUMPRODUCT(($G$18:G29),($H$18:H29))/((ROWS($I$18:I29)*SUM($H$18:H29))))</f>
        <v>4.3418641073094735</v>
      </c>
      <c r="J29" s="16">
        <f t="shared" ref="J29" si="20">(H29-H28)/H28</f>
        <v>-6.4516129032258063E-2</v>
      </c>
      <c r="K29" s="16">
        <f>SUM($J$20:J29)/COUNT($J$20:J29)</f>
        <v>0.14207564989724572</v>
      </c>
      <c r="L29" s="16">
        <f t="shared" si="11"/>
        <v>12070</v>
      </c>
      <c r="M29" s="16">
        <f t="shared" si="3"/>
        <v>0.16844143272023232</v>
      </c>
      <c r="N29" s="25">
        <f t="shared" si="12"/>
        <v>628875.59730270412</v>
      </c>
      <c r="O29" s="25">
        <f t="shared" si="1"/>
        <v>389240</v>
      </c>
      <c r="P29" s="25">
        <f t="shared" si="4"/>
        <v>239635.59730270412</v>
      </c>
      <c r="Q29" s="16">
        <f t="shared" si="2"/>
        <v>90366.732851528563</v>
      </c>
      <c r="R29" s="2">
        <f t="shared" si="5"/>
        <v>56112.477216238607</v>
      </c>
      <c r="S29" s="2">
        <f t="shared" si="6"/>
        <v>34254.255635289956</v>
      </c>
    </row>
    <row r="30" spans="2:19" x14ac:dyDescent="0.35">
      <c r="B30" s="20">
        <v>30</v>
      </c>
      <c r="C30" s="2">
        <f t="shared" si="0"/>
        <v>0.21660649819494585</v>
      </c>
      <c r="D30" s="2">
        <v>2</v>
      </c>
      <c r="E30" s="15">
        <f t="shared" si="7"/>
        <v>32.216606498194949</v>
      </c>
      <c r="F30" s="17">
        <f t="shared" si="8"/>
        <v>-1.135305975648108E-3</v>
      </c>
      <c r="G30" s="16">
        <f t="shared" si="9"/>
        <v>51.979155363346365</v>
      </c>
      <c r="H30" s="16">
        <v>1780</v>
      </c>
      <c r="I30" s="16">
        <f>(SUMPRODUCT(($G$18:G30),($H$18:H30))/((ROWS($I$18:I30)*SUM($H$18:H30))))</f>
        <v>4.0066564501497393</v>
      </c>
      <c r="J30" s="16">
        <f t="shared" ref="J30" si="21">(H30-H29)/H29</f>
        <v>2.2988505747126436E-2</v>
      </c>
      <c r="K30" s="16">
        <f>SUM($J$20:J30)/COUNT($J$20:J30)</f>
        <v>0.13124954588359852</v>
      </c>
      <c r="L30" s="16">
        <f t="shared" si="11"/>
        <v>13850</v>
      </c>
      <c r="M30" s="16">
        <f t="shared" si="3"/>
        <v>0.14747307373653687</v>
      </c>
      <c r="N30" s="25">
        <f t="shared" si="12"/>
        <v>721398.49384946062</v>
      </c>
      <c r="O30" s="25">
        <f t="shared" si="1"/>
        <v>446200.00000000006</v>
      </c>
      <c r="P30" s="25">
        <f t="shared" si="4"/>
        <v>275198.49384946056</v>
      </c>
      <c r="Q30" s="16">
        <f t="shared" si="2"/>
        <v>92522.896546756529</v>
      </c>
      <c r="R30" s="2">
        <f t="shared" si="5"/>
        <v>57345.559566787007</v>
      </c>
      <c r="S30" s="2">
        <f t="shared" si="6"/>
        <v>35177.336979969521</v>
      </c>
    </row>
    <row r="31" spans="2:19" x14ac:dyDescent="0.35">
      <c r="B31" s="20">
        <v>30</v>
      </c>
      <c r="C31" s="2">
        <f t="shared" si="0"/>
        <v>0.18656716417910449</v>
      </c>
      <c r="D31" s="2">
        <v>2</v>
      </c>
      <c r="E31" s="15">
        <f t="shared" si="7"/>
        <v>32.18656716417911</v>
      </c>
      <c r="F31" s="17">
        <f t="shared" si="8"/>
        <v>-1.1353059756481095E-3</v>
      </c>
      <c r="G31" s="16">
        <f t="shared" si="9"/>
        <v>51.468267674304713</v>
      </c>
      <c r="H31" s="16">
        <v>2230</v>
      </c>
      <c r="I31" s="16">
        <f>(SUMPRODUCT(($G$18:G31),($H$18:H31))/((ROWS($I$18:I31)*SUM($H$18:H31))))</f>
        <v>3.7143422652947766</v>
      </c>
      <c r="J31" s="16">
        <f t="shared" ref="J31" si="22">(H31-H30)/H30</f>
        <v>0.25280898876404495</v>
      </c>
      <c r="K31" s="16">
        <f>SUM($J$20:J31)/COUNT($J$20:J31)</f>
        <v>0.14137949945696907</v>
      </c>
      <c r="L31" s="16">
        <f t="shared" si="11"/>
        <v>16080</v>
      </c>
      <c r="M31" s="16">
        <f t="shared" si="3"/>
        <v>0.16101083032490976</v>
      </c>
      <c r="N31" s="25">
        <f t="shared" si="12"/>
        <v>836172.73076316016</v>
      </c>
      <c r="O31" s="25">
        <f t="shared" si="1"/>
        <v>517560.00000000006</v>
      </c>
      <c r="P31" s="25">
        <f t="shared" si="4"/>
        <v>318612.7307631601</v>
      </c>
      <c r="Q31" s="16">
        <f t="shared" si="2"/>
        <v>114774.23691369951</v>
      </c>
      <c r="R31" s="2">
        <f t="shared" si="5"/>
        <v>71776.044776119408</v>
      </c>
      <c r="S31" s="2">
        <f t="shared" si="6"/>
        <v>42998.192137580103</v>
      </c>
    </row>
    <row r="32" spans="2:19" x14ac:dyDescent="0.35">
      <c r="B32" s="20">
        <v>30</v>
      </c>
      <c r="C32" s="2">
        <f t="shared" si="0"/>
        <v>0.16207455429497569</v>
      </c>
      <c r="D32" s="2">
        <v>2</v>
      </c>
      <c r="E32" s="15">
        <f t="shared" si="7"/>
        <v>32.162074554294975</v>
      </c>
      <c r="F32" s="17">
        <f t="shared" si="8"/>
        <v>-1.1353059756481166E-3</v>
      </c>
      <c r="G32" s="16">
        <f t="shared" si="9"/>
        <v>51.241206479175077</v>
      </c>
      <c r="H32" s="16">
        <v>2430</v>
      </c>
      <c r="I32" s="16">
        <f>(SUMPRODUCT(($G$18:G32),($H$18:H32))/((ROWS($I$18:I32)*SUM($H$18:H32))))</f>
        <v>3.4600715379346503</v>
      </c>
      <c r="J32" s="16">
        <f t="shared" ref="J32" si="23">(H32-H31)/H31</f>
        <v>8.9686098654708515E-2</v>
      </c>
      <c r="K32" s="16">
        <f>SUM($J$20:J32)/COUNT($J$20:J32)</f>
        <v>0.13740308401064133</v>
      </c>
      <c r="L32" s="16">
        <f t="shared" si="11"/>
        <v>18510</v>
      </c>
      <c r="M32" s="16">
        <f t="shared" si="3"/>
        <v>0.15111940298507462</v>
      </c>
      <c r="N32" s="25">
        <f t="shared" si="12"/>
        <v>960688.86250755563</v>
      </c>
      <c r="O32" s="25">
        <f t="shared" si="1"/>
        <v>595320</v>
      </c>
      <c r="P32" s="25">
        <f t="shared" si="4"/>
        <v>365368.86250755563</v>
      </c>
      <c r="Q32" s="16">
        <f t="shared" si="2"/>
        <v>124516.13174439543</v>
      </c>
      <c r="R32" s="2">
        <f t="shared" si="5"/>
        <v>78153.841166936792</v>
      </c>
      <c r="S32" s="2">
        <f t="shared" si="6"/>
        <v>46362.29057745864</v>
      </c>
    </row>
    <row r="33" spans="2:19" x14ac:dyDescent="0.35">
      <c r="B33" s="20">
        <v>30</v>
      </c>
      <c r="C33" s="2">
        <f t="shared" si="0"/>
        <v>0.14104372355430184</v>
      </c>
      <c r="D33" s="20">
        <v>2</v>
      </c>
      <c r="E33" s="15">
        <f t="shared" si="7"/>
        <v>32.141043723554304</v>
      </c>
      <c r="F33" s="17">
        <f t="shared" si="8"/>
        <v>-1.1353059756481797E-3</v>
      </c>
      <c r="G33" s="16">
        <f t="shared" si="9"/>
        <v>50.866555507211025</v>
      </c>
      <c r="H33" s="16">
        <v>2760</v>
      </c>
      <c r="I33" s="16">
        <f>(SUMPRODUCT(($G$18:G33),($H$18:H33))/((ROWS($I$18:I33)*SUM($H$18:H33))))</f>
        <v>3.2354271147962446</v>
      </c>
      <c r="J33" s="16">
        <f t="shared" ref="J33" si="24">(H33-H32)/H32</f>
        <v>0.13580246913580246</v>
      </c>
      <c r="K33" s="16">
        <f>SUM($J$20:J33)/COUNT($J$20:J33)</f>
        <v>0.13728875437672425</v>
      </c>
      <c r="L33" s="16">
        <f t="shared" si="11"/>
        <v>21270</v>
      </c>
      <c r="M33" s="16">
        <f t="shared" si="3"/>
        <v>0.14910858995137763</v>
      </c>
      <c r="N33" s="25">
        <f t="shared" si="12"/>
        <v>1101080.5557074579</v>
      </c>
      <c r="O33" s="25">
        <f t="shared" si="1"/>
        <v>683640</v>
      </c>
      <c r="P33" s="25">
        <f t="shared" si="4"/>
        <v>417440.55570745794</v>
      </c>
      <c r="Q33" s="16">
        <f t="shared" si="2"/>
        <v>140391.69319990242</v>
      </c>
      <c r="R33" s="2">
        <f t="shared" si="5"/>
        <v>88709.280677009883</v>
      </c>
      <c r="S33" s="2">
        <f t="shared" si="6"/>
        <v>51682.41252289254</v>
      </c>
    </row>
    <row r="34" spans="2:19" x14ac:dyDescent="0.35">
      <c r="B34" s="20">
        <v>30</v>
      </c>
      <c r="C34" s="2">
        <f t="shared" si="0"/>
        <v>0.12300123001230012</v>
      </c>
      <c r="D34" s="20">
        <v>2</v>
      </c>
      <c r="E34" s="15">
        <f t="shared" si="7"/>
        <v>32.123001230012299</v>
      </c>
      <c r="F34" s="17">
        <f t="shared" si="8"/>
        <v>-1.1353059756486405E-3</v>
      </c>
      <c r="G34" s="16">
        <f t="shared" si="9"/>
        <v>50.457845355976239</v>
      </c>
      <c r="H34" s="16">
        <v>3120</v>
      </c>
      <c r="I34" s="16">
        <f>(SUMPRODUCT(($G$18:G34),($H$18:H34))/((ROWS($I$18:I34)*SUM($H$18:H34))))</f>
        <v>3.0352580209297542</v>
      </c>
      <c r="J34" s="16">
        <f t="shared" ref="J34" si="25">(H34-H33)/H33</f>
        <v>0.13043478260869565</v>
      </c>
      <c r="K34" s="16">
        <f>SUM($J$20:J34)/COUNT($J$20:J34)</f>
        <v>0.13683182292552235</v>
      </c>
      <c r="L34" s="16">
        <f t="shared" si="11"/>
        <v>24390</v>
      </c>
      <c r="M34" s="16">
        <f t="shared" si="3"/>
        <v>0.1466854724964739</v>
      </c>
      <c r="N34" s="25">
        <f t="shared" si="12"/>
        <v>1258509.0332181039</v>
      </c>
      <c r="O34" s="25">
        <f t="shared" si="1"/>
        <v>783480</v>
      </c>
      <c r="P34" s="25">
        <f t="shared" si="4"/>
        <v>475029.03321810393</v>
      </c>
      <c r="Q34" s="16">
        <f t="shared" si="2"/>
        <v>157428.47751064587</v>
      </c>
      <c r="R34" s="2">
        <f t="shared" si="5"/>
        <v>100223.76383763837</v>
      </c>
      <c r="S34" s="2">
        <f t="shared" si="6"/>
        <v>57204.7136730075</v>
      </c>
    </row>
    <row r="35" spans="2:19" x14ac:dyDescent="0.35">
      <c r="B35" s="20">
        <v>30</v>
      </c>
      <c r="C35" s="2">
        <f t="shared" si="0"/>
        <v>0.10980966325036604</v>
      </c>
      <c r="D35" s="20">
        <v>2</v>
      </c>
      <c r="E35" s="15">
        <f t="shared" si="7"/>
        <v>32.109809663250367</v>
      </c>
      <c r="F35" s="17">
        <f>IF((S34 &lt; S33),(F34-(F34*(I34/100))),IF((G34&gt;G33),((G34-$G$18)/(H34-$H$18)),((G34-G33)/(H34-H33))))</f>
        <v>-1.1353059756521826E-3</v>
      </c>
      <c r="G35" s="16">
        <f t="shared" si="9"/>
        <v>50.673553491339106</v>
      </c>
      <c r="H35" s="16">
        <v>2930</v>
      </c>
      <c r="I35" s="16">
        <f>(SUMPRODUCT(($G$18:G35),($H$18:H35))/((ROWS($I$18:I35)*SUM($H$18:H35))))</f>
        <v>2.8611162862935733</v>
      </c>
      <c r="J35" s="16">
        <f t="shared" ref="J35" si="26">(H35-H34)/H34</f>
        <v>-6.0897435897435896E-2</v>
      </c>
      <c r="K35" s="16">
        <f>SUM($J$20:J35)/COUNT($J$20:J35)</f>
        <v>0.12447374424908746</v>
      </c>
      <c r="L35" s="16">
        <f t="shared" si="11"/>
        <v>27320</v>
      </c>
      <c r="M35" s="16">
        <f t="shared" si="3"/>
        <v>0.12013120131201312</v>
      </c>
      <c r="N35" s="25">
        <f t="shared" si="12"/>
        <v>1406982.5449477276</v>
      </c>
      <c r="O35" s="25">
        <f t="shared" si="1"/>
        <v>877240</v>
      </c>
      <c r="P35" s="25">
        <f t="shared" si="4"/>
        <v>529742.54494772758</v>
      </c>
      <c r="Q35" s="16">
        <f t="shared" si="2"/>
        <v>148473.51172962357</v>
      </c>
      <c r="R35" s="2">
        <f t="shared" si="5"/>
        <v>94081.742313323572</v>
      </c>
      <c r="S35" s="2">
        <f t="shared" si="6"/>
        <v>54391.769416299998</v>
      </c>
    </row>
    <row r="36" spans="2:19" x14ac:dyDescent="0.35">
      <c r="B36" s="20">
        <v>30</v>
      </c>
      <c r="C36" s="2">
        <f t="shared" si="0"/>
        <v>9.7497562560935974E-2</v>
      </c>
      <c r="D36" s="20">
        <v>2</v>
      </c>
      <c r="E36" s="15">
        <f t="shared" si="7"/>
        <v>32.097497562560932</v>
      </c>
      <c r="F36" s="17">
        <f t="shared" si="8"/>
        <v>-1.1028235514835339E-3</v>
      </c>
      <c r="G36" s="16">
        <f t="shared" si="9"/>
        <v>50.195258747381807</v>
      </c>
      <c r="H36" s="16">
        <v>3450</v>
      </c>
      <c r="I36" s="16">
        <f>(SUMPRODUCT(($G$18:G36),($H$18:H36))/((ROWS($I$18:I36)*SUM($H$18:H36))))</f>
        <v>2.7028311712128952</v>
      </c>
      <c r="J36" s="16">
        <f t="shared" ref="J36" si="27">(H36-H35)/H35</f>
        <v>0.17747440273037543</v>
      </c>
      <c r="K36" s="16">
        <f>SUM($J$20:J36)/COUNT($J$20:J36)</f>
        <v>0.12759143004210441</v>
      </c>
      <c r="L36" s="16">
        <f t="shared" si="11"/>
        <v>30770</v>
      </c>
      <c r="M36" s="16">
        <f t="shared" si="3"/>
        <v>0.12628111273792095</v>
      </c>
      <c r="N36" s="25">
        <f t="shared" si="12"/>
        <v>1580156.1876261949</v>
      </c>
      <c r="O36" s="25">
        <f t="shared" si="1"/>
        <v>987639.99999999988</v>
      </c>
      <c r="P36" s="25">
        <f t="shared" si="4"/>
        <v>592516.18762619502</v>
      </c>
      <c r="Q36" s="16">
        <f t="shared" si="2"/>
        <v>173173.64267846724</v>
      </c>
      <c r="R36" s="2">
        <f t="shared" si="5"/>
        <v>110736.36659083521</v>
      </c>
      <c r="S36" s="2">
        <f t="shared" si="6"/>
        <v>62437.276087632024</v>
      </c>
    </row>
    <row r="37" spans="2:19" x14ac:dyDescent="0.35">
      <c r="B37" s="20">
        <v>30</v>
      </c>
      <c r="C37" s="2">
        <f t="shared" si="0"/>
        <v>8.6880973066898348E-2</v>
      </c>
      <c r="D37" s="20">
        <v>2</v>
      </c>
      <c r="E37" s="15">
        <f t="shared" si="7"/>
        <v>32.086880973066897</v>
      </c>
      <c r="F37" s="17">
        <f t="shared" si="8"/>
        <v>-9.197975845332679E-4</v>
      </c>
      <c r="G37" s="16">
        <f t="shared" si="9"/>
        <v>50.541561082154914</v>
      </c>
      <c r="H37" s="16">
        <v>3760</v>
      </c>
      <c r="I37" s="16">
        <f>(SUMPRODUCT(($G$18:G37),($H$18:H37))/((ROWS($I$18:I37)*SUM($H$18:H37))))</f>
        <v>2.5632673867580329</v>
      </c>
      <c r="J37" s="16">
        <f t="shared" ref="J37" si="28">(H37-H36)/H36</f>
        <v>8.9855072463768115E-2</v>
      </c>
      <c r="K37" s="16">
        <f>SUM($J$20:J37)/COUNT($J$20:J37)</f>
        <v>0.12549496573219684</v>
      </c>
      <c r="L37" s="16">
        <f t="shared" si="11"/>
        <v>34530</v>
      </c>
      <c r="M37" s="16">
        <f t="shared" si="3"/>
        <v>0.12219694507637309</v>
      </c>
      <c r="N37" s="25">
        <f t="shared" si="12"/>
        <v>1770192.4572950974</v>
      </c>
      <c r="O37" s="25">
        <f t="shared" si="1"/>
        <v>1107960</v>
      </c>
      <c r="P37" s="25">
        <f t="shared" si="4"/>
        <v>662232.45729509741</v>
      </c>
      <c r="Q37" s="16">
        <f t="shared" si="2"/>
        <v>190036.26966890247</v>
      </c>
      <c r="R37" s="2">
        <f t="shared" si="5"/>
        <v>120646.67245873154</v>
      </c>
      <c r="S37" s="2">
        <f t="shared" si="6"/>
        <v>69389.597210170934</v>
      </c>
    </row>
    <row r="38" spans="2:19" x14ac:dyDescent="0.35">
      <c r="B38" s="20">
        <v>30</v>
      </c>
      <c r="C38" s="2">
        <f t="shared" si="0"/>
        <v>7.8760829614071937E-2</v>
      </c>
      <c r="D38" s="20">
        <v>2</v>
      </c>
      <c r="E38" s="15">
        <f t="shared" si="7"/>
        <v>32.078760829614069</v>
      </c>
      <c r="F38" s="17">
        <f t="shared" si="8"/>
        <v>-9.1979758453326758E-4</v>
      </c>
      <c r="G38" s="16">
        <f t="shared" si="9"/>
        <v>50.725520599061568</v>
      </c>
      <c r="H38" s="16">
        <v>3560</v>
      </c>
      <c r="I38" s="16">
        <f>(SUMPRODUCT(($G$18:G38),($H$18:H38))/((ROWS($I$18:I38)*SUM($H$18:H38))))</f>
        <v>2.4388044738998569</v>
      </c>
      <c r="J38" s="16">
        <f t="shared" ref="J38" si="29">(H38-H37)/H37</f>
        <v>-5.3191489361702128E-2</v>
      </c>
      <c r="K38" s="16">
        <f>SUM($J$20:J38)/COUNT($J$20:J38)</f>
        <v>0.11609041546409689</v>
      </c>
      <c r="L38" s="16">
        <f t="shared" si="11"/>
        <v>38090</v>
      </c>
      <c r="M38" s="16">
        <f t="shared" si="3"/>
        <v>0.1030987547060527</v>
      </c>
      <c r="N38" s="25">
        <f t="shared" si="12"/>
        <v>1950775.3106277566</v>
      </c>
      <c r="O38" s="25">
        <f t="shared" si="1"/>
        <v>1221880</v>
      </c>
      <c r="P38" s="25">
        <f t="shared" si="4"/>
        <v>728895.31062775664</v>
      </c>
      <c r="Q38" s="16">
        <f t="shared" si="2"/>
        <v>180582.85333265917</v>
      </c>
      <c r="R38" s="2">
        <f t="shared" si="5"/>
        <v>114200.38855342609</v>
      </c>
      <c r="S38" s="2">
        <f t="shared" si="6"/>
        <v>66382.46477923308</v>
      </c>
    </row>
    <row r="39" spans="2:19" x14ac:dyDescent="0.35">
      <c r="B39" s="20">
        <v>30</v>
      </c>
      <c r="C39" s="2">
        <f t="shared" si="0"/>
        <v>7.1377587437544618E-2</v>
      </c>
      <c r="D39" s="20">
        <v>2</v>
      </c>
      <c r="E39" s="15">
        <f t="shared" si="7"/>
        <v>32.071377587437546</v>
      </c>
      <c r="F39" s="17">
        <f t="shared" si="8"/>
        <v>-8.973655198908474E-4</v>
      </c>
      <c r="G39" s="16">
        <f t="shared" si="9"/>
        <v>50.464379851630063</v>
      </c>
      <c r="H39" s="16">
        <v>3940</v>
      </c>
      <c r="I39" s="16">
        <f>(SUMPRODUCT(($G$18:G39),($H$18:H39))/((ROWS($I$18:I39)*SUM($H$18:H39))))</f>
        <v>2.3247517652360643</v>
      </c>
      <c r="J39" s="16">
        <f t="shared" ref="J39" si="30">(H39-H38)/H38</f>
        <v>0.10674157303370786</v>
      </c>
      <c r="K39" s="16">
        <f>SUM($J$20:J39)/COUNT($J$20:J39)</f>
        <v>0.11562297334257746</v>
      </c>
      <c r="L39" s="16">
        <f t="shared" si="11"/>
        <v>42030</v>
      </c>
      <c r="M39" s="16">
        <f t="shared" si="3"/>
        <v>0.1034392228931478</v>
      </c>
      <c r="N39" s="25">
        <f t="shared" si="12"/>
        <v>2149604.9672431792</v>
      </c>
      <c r="O39" s="25">
        <f t="shared" si="1"/>
        <v>1347960</v>
      </c>
      <c r="P39" s="25">
        <f t="shared" si="4"/>
        <v>801644.96724317921</v>
      </c>
      <c r="Q39" s="16">
        <f t="shared" si="2"/>
        <v>198829.65661542246</v>
      </c>
      <c r="R39" s="2">
        <f t="shared" si="5"/>
        <v>126361.22769450393</v>
      </c>
      <c r="S39" s="2">
        <f t="shared" si="6"/>
        <v>72468.428920918523</v>
      </c>
    </row>
    <row r="40" spans="2:19" x14ac:dyDescent="0.35">
      <c r="B40" s="20">
        <v>30</v>
      </c>
      <c r="C40" s="2">
        <f t="shared" si="0"/>
        <v>6.4794816414686832E-2</v>
      </c>
      <c r="D40" s="20">
        <v>2</v>
      </c>
      <c r="E40" s="15">
        <f t="shared" si="7"/>
        <v>32.06479481641469</v>
      </c>
      <c r="F40" s="17">
        <f t="shared" si="8"/>
        <v>-6.8721249324080105E-4</v>
      </c>
      <c r="G40" s="16">
        <f t="shared" si="9"/>
        <v>51.065602653861781</v>
      </c>
      <c r="H40" s="16">
        <v>4270</v>
      </c>
      <c r="I40" s="16">
        <f>(SUMPRODUCT(($G$18:G40),($H$18:H40))/((ROWS($I$18:I40)*SUM($H$18:H40))))</f>
        <v>2.2233590859002432</v>
      </c>
      <c r="J40" s="16">
        <f t="shared" ref="J40" si="31">(H40-H39)/H39</f>
        <v>8.3756345177664976E-2</v>
      </c>
      <c r="K40" s="16">
        <f>SUM($J$20:J40)/COUNT($J$20:J40)</f>
        <v>0.114105514858534</v>
      </c>
      <c r="L40" s="16">
        <f t="shared" si="11"/>
        <v>46300</v>
      </c>
      <c r="M40" s="16">
        <f t="shared" si="3"/>
        <v>0.10159409945277183</v>
      </c>
      <c r="N40" s="25">
        <f t="shared" si="12"/>
        <v>2367655.0905751688</v>
      </c>
      <c r="O40" s="25">
        <f t="shared" si="1"/>
        <v>1484600.0000000002</v>
      </c>
      <c r="P40" s="25">
        <f t="shared" si="4"/>
        <v>883055.09057516861</v>
      </c>
      <c r="Q40" s="16">
        <f t="shared" si="2"/>
        <v>218050.1233319898</v>
      </c>
      <c r="R40" s="2">
        <f t="shared" si="5"/>
        <v>136916.67386609071</v>
      </c>
      <c r="S40" s="2">
        <f t="shared" si="6"/>
        <v>81133.449465899088</v>
      </c>
    </row>
    <row r="41" spans="2:19" x14ac:dyDescent="0.35">
      <c r="B41" s="20">
        <v>30</v>
      </c>
      <c r="C41" s="2">
        <f t="shared" si="0"/>
        <v>5.9665871121718374E-2</v>
      </c>
      <c r="D41" s="20">
        <v>2</v>
      </c>
      <c r="E41" s="15">
        <f t="shared" si="7"/>
        <v>32.059665871121723</v>
      </c>
      <c r="F41" s="17">
        <f t="shared" si="8"/>
        <v>-6.8721249324080072E-4</v>
      </c>
      <c r="G41" s="16">
        <f t="shared" si="9"/>
        <v>51.264894276901614</v>
      </c>
      <c r="H41" s="16">
        <v>3980</v>
      </c>
      <c r="I41" s="16">
        <f>(SUMPRODUCT(($G$18:G41),($H$18:H41))/((ROWS($I$18:I41)*SUM($H$18:H41))))</f>
        <v>2.1311400903252098</v>
      </c>
      <c r="J41" s="16">
        <f t="shared" ref="J41" si="32">(H41-H40)/H40</f>
        <v>-6.7915690866510545E-2</v>
      </c>
      <c r="K41" s="16">
        <f>SUM($J$20:J41)/COUNT($J$20:J41)</f>
        <v>0.10583182368921379</v>
      </c>
      <c r="L41" s="16">
        <f t="shared" si="11"/>
        <v>50280</v>
      </c>
      <c r="M41" s="16">
        <f t="shared" si="3"/>
        <v>8.5961123110151194E-2</v>
      </c>
      <c r="N41" s="25">
        <f t="shared" si="12"/>
        <v>2571689.3697972372</v>
      </c>
      <c r="O41" s="25">
        <f t="shared" si="1"/>
        <v>1611960.0000000002</v>
      </c>
      <c r="P41" s="25">
        <f t="shared" si="4"/>
        <v>959729.36979723698</v>
      </c>
      <c r="Q41" s="16">
        <f t="shared" si="2"/>
        <v>204034.27922206844</v>
      </c>
      <c r="R41" s="2">
        <f t="shared" si="5"/>
        <v>127597.47016706446</v>
      </c>
      <c r="S41" s="2">
        <f t="shared" si="6"/>
        <v>76436.809055003978</v>
      </c>
    </row>
    <row r="42" spans="2:19" x14ac:dyDescent="0.35">
      <c r="B42" s="20">
        <v>30</v>
      </c>
      <c r="C42" s="2">
        <f t="shared" si="0"/>
        <v>5.4945054945054944E-2</v>
      </c>
      <c r="D42" s="20">
        <v>2</v>
      </c>
      <c r="E42" s="15">
        <f t="shared" si="7"/>
        <v>32.054945054945051</v>
      </c>
      <c r="F42" s="17">
        <f t="shared" si="8"/>
        <v>-6.7256703229162261E-4</v>
      </c>
      <c r="G42" s="6">
        <f t="shared" si="9"/>
        <v>51.094510420500193</v>
      </c>
      <c r="H42" s="6">
        <v>4320</v>
      </c>
      <c r="I42" s="16">
        <f>(SUMPRODUCT(($G$18:G42),($H$18:H42))/((ROWS($I$18:I42)*SUM($H$18:H42))))</f>
        <v>2.0457272196438083</v>
      </c>
      <c r="J42" s="16">
        <f t="shared" ref="J42" si="33">(H42-H41)/H41</f>
        <v>8.5427135678391955E-2</v>
      </c>
      <c r="K42" s="16">
        <f>SUM($J$20:J42)/COUNT($J$20:J42)</f>
        <v>0.10494466334091719</v>
      </c>
      <c r="L42" s="16">
        <f t="shared" si="11"/>
        <v>54600</v>
      </c>
      <c r="M42" s="16">
        <f t="shared" si="3"/>
        <v>8.5918854415274457E-2</v>
      </c>
      <c r="N42" s="25">
        <f t="shared" si="12"/>
        <v>2792417.6548137981</v>
      </c>
      <c r="O42" s="25">
        <f t="shared" si="1"/>
        <v>1750199.9999999998</v>
      </c>
      <c r="P42" s="25">
        <f t="shared" si="4"/>
        <v>1042217.6548137984</v>
      </c>
      <c r="Q42" s="16">
        <f t="shared" si="2"/>
        <v>220728.28501656084</v>
      </c>
      <c r="R42" s="2">
        <f t="shared" si="5"/>
        <v>138477.36263736262</v>
      </c>
      <c r="S42" s="6">
        <f t="shared" si="6"/>
        <v>82250.922379198222</v>
      </c>
    </row>
    <row r="43" spans="2:19" x14ac:dyDescent="0.35">
      <c r="B43" s="20">
        <v>30</v>
      </c>
      <c r="C43" s="2">
        <f t="shared" si="0"/>
        <v>5.0251256281407038E-2</v>
      </c>
      <c r="D43" s="20">
        <v>2</v>
      </c>
      <c r="E43" s="15">
        <f t="shared" si="7"/>
        <v>32.050251256281406</v>
      </c>
      <c r="F43" s="17">
        <f t="shared" si="8"/>
        <v>-5.0112898941594695E-4</v>
      </c>
      <c r="G43" s="6">
        <f t="shared" si="9"/>
        <v>51.444242153978671</v>
      </c>
      <c r="H43" s="6">
        <v>5100</v>
      </c>
      <c r="I43" s="16">
        <f>(SUMPRODUCT(($G$18:G43),($H$18:H43))/((ROWS($I$18:I43)*SUM($H$18:H43))))</f>
        <v>1.9680345894853044</v>
      </c>
      <c r="J43" s="16">
        <f t="shared" ref="J43" si="34">(H43-H42)/H42</f>
        <v>0.18055555555555555</v>
      </c>
      <c r="K43" s="16">
        <f>SUM($J$20:J43)/COUNT($J$20:J43)</f>
        <v>0.10809511718319377</v>
      </c>
      <c r="L43" s="16">
        <f t="shared" si="11"/>
        <v>59700</v>
      </c>
      <c r="M43" s="16">
        <f t="shared" si="3"/>
        <v>9.3406593406593408E-2</v>
      </c>
      <c r="N43" s="25">
        <f t="shared" si="12"/>
        <v>3054783.2897990895</v>
      </c>
      <c r="O43" s="25">
        <f t="shared" si="1"/>
        <v>1913400</v>
      </c>
      <c r="P43" s="25">
        <f t="shared" si="4"/>
        <v>1141383.2897990895</v>
      </c>
      <c r="Q43" s="16">
        <f t="shared" si="2"/>
        <v>262365.63498529122</v>
      </c>
      <c r="R43" s="2">
        <f t="shared" si="5"/>
        <v>163456.28140703516</v>
      </c>
      <c r="S43" s="6">
        <f t="shared" si="6"/>
        <v>98909.353578256065</v>
      </c>
    </row>
    <row r="44" spans="2:19" x14ac:dyDescent="0.35">
      <c r="B44" s="20">
        <v>30</v>
      </c>
      <c r="C44" s="2">
        <f t="shared" si="0"/>
        <v>4.5892611289582379E-2</v>
      </c>
      <c r="D44" s="20">
        <v>2</v>
      </c>
      <c r="E44" s="15">
        <f t="shared" si="7"/>
        <v>32.045892611289581</v>
      </c>
      <c r="F44" s="17">
        <f t="shared" si="8"/>
        <v>-5.0112898941594695E-4</v>
      </c>
      <c r="G44" s="6">
        <f t="shared" si="9"/>
        <v>51.158598630011582</v>
      </c>
      <c r="H44" s="6">
        <v>5670</v>
      </c>
      <c r="I44" s="16">
        <f>(SUMPRODUCT(($G$18:G44),($H$18:H44))/((ROWS($I$18:I44)*SUM($H$18:H44))))</f>
        <v>1.8951113286937917</v>
      </c>
      <c r="J44" s="16">
        <f t="shared" ref="J44" si="35">(H44-H43)/H43</f>
        <v>0.11176470588235295</v>
      </c>
      <c r="K44" s="16">
        <f>SUM($J$20:J44)/COUNT($J$20:J44)</f>
        <v>0.10824190073116015</v>
      </c>
      <c r="L44" s="16">
        <f t="shared" si="11"/>
        <v>65370</v>
      </c>
      <c r="M44" s="16">
        <f t="shared" si="3"/>
        <v>9.4974874371859294E-2</v>
      </c>
      <c r="N44" s="25">
        <f t="shared" si="12"/>
        <v>3344852.5440312554</v>
      </c>
      <c r="O44" s="25">
        <f t="shared" si="1"/>
        <v>2094840</v>
      </c>
      <c r="P44" s="25">
        <f t="shared" si="4"/>
        <v>1250012.5440312554</v>
      </c>
      <c r="Q44" s="16">
        <f t="shared" si="2"/>
        <v>290069.25423216569</v>
      </c>
      <c r="R44" s="2">
        <f t="shared" si="5"/>
        <v>181700.21110601194</v>
      </c>
      <c r="S44" s="6">
        <f t="shared" si="6"/>
        <v>108369.04312615376</v>
      </c>
    </row>
    <row r="45" spans="2:19" x14ac:dyDescent="0.35">
      <c r="B45" s="20">
        <v>30</v>
      </c>
      <c r="C45" s="2">
        <f t="shared" si="0"/>
        <v>4.2372881355932202E-2</v>
      </c>
      <c r="D45" s="20">
        <v>2</v>
      </c>
      <c r="E45" s="15">
        <f t="shared" si="7"/>
        <v>32.042372881355931</v>
      </c>
      <c r="F45" s="17">
        <f t="shared" si="8"/>
        <v>-5.0112898941594511E-4</v>
      </c>
      <c r="G45" s="6">
        <f t="shared" si="9"/>
        <v>51.278869587471419</v>
      </c>
      <c r="H45" s="6">
        <v>5430</v>
      </c>
      <c r="I45" s="16">
        <f>(SUMPRODUCT(($G$18:G45),($H$18:H45))/((ROWS($I$18:I45)*SUM($H$18:H45))))</f>
        <v>1.8277324484923452</v>
      </c>
      <c r="J45" s="16">
        <f t="shared" ref="J45" si="36">(H45-H44)/H44</f>
        <v>-4.2328042328042326E-2</v>
      </c>
      <c r="K45" s="16">
        <f>SUM($J$20:J45)/COUNT($J$20:J45)</f>
        <v>0.10245074907503697</v>
      </c>
      <c r="L45" s="16">
        <f t="shared" si="11"/>
        <v>70800</v>
      </c>
      <c r="M45" s="16">
        <f t="shared" si="3"/>
        <v>8.3065626434144099E-2</v>
      </c>
      <c r="N45" s="25">
        <f t="shared" si="12"/>
        <v>3623296.8058912251</v>
      </c>
      <c r="O45" s="25">
        <f t="shared" si="1"/>
        <v>2268600</v>
      </c>
      <c r="P45" s="25">
        <f t="shared" si="4"/>
        <v>1354696.8058912251</v>
      </c>
      <c r="Q45" s="16">
        <f t="shared" si="2"/>
        <v>278444.26185996982</v>
      </c>
      <c r="R45" s="2">
        <f t="shared" si="5"/>
        <v>173990.0847457627</v>
      </c>
      <c r="S45" s="6">
        <f t="shared" si="6"/>
        <v>104454.17711420712</v>
      </c>
    </row>
    <row r="46" spans="2:19" x14ac:dyDescent="0.35">
      <c r="B46" s="20">
        <v>30</v>
      </c>
      <c r="C46" s="2">
        <f t="shared" si="0"/>
        <v>3.9169604386995689E-2</v>
      </c>
      <c r="D46" s="20">
        <v>2</v>
      </c>
      <c r="E46" s="15">
        <f t="shared" si="7"/>
        <v>32.039169604386998</v>
      </c>
      <c r="F46" s="17">
        <f t="shared" si="8"/>
        <v>-4.9196969226758807E-4</v>
      </c>
      <c r="G46" s="16">
        <f t="shared" si="9"/>
        <v>51.151495481770667</v>
      </c>
      <c r="H46" s="16">
        <v>5790</v>
      </c>
      <c r="I46" s="16">
        <f>(SUMPRODUCT(($G$18:G46),($H$18:H46))/((ROWS($I$18:I46)*SUM($H$18:H46))))</f>
        <v>1.7646419874435202</v>
      </c>
      <c r="J46" s="16">
        <f t="shared" ref="J46" si="37">(H46-H45)/H45</f>
        <v>6.6298342541436461E-2</v>
      </c>
      <c r="K46" s="16">
        <f>SUM($J$20:J46)/COUNT($J$20:J46)</f>
        <v>0.10111177105527398</v>
      </c>
      <c r="L46" s="16">
        <f t="shared" si="11"/>
        <v>76590</v>
      </c>
      <c r="M46" s="16">
        <f t="shared" si="3"/>
        <v>8.1779661016949154E-2</v>
      </c>
      <c r="N46" s="25">
        <f t="shared" si="12"/>
        <v>3919463.9647306772</v>
      </c>
      <c r="O46" s="25">
        <f t="shared" si="1"/>
        <v>2453880</v>
      </c>
      <c r="P46" s="25">
        <f t="shared" si="4"/>
        <v>1465583.9647306772</v>
      </c>
      <c r="Q46" s="16">
        <f t="shared" si="2"/>
        <v>296167.15883945214</v>
      </c>
      <c r="R46" s="2">
        <f t="shared" si="5"/>
        <v>185506.79200940073</v>
      </c>
      <c r="S46" s="2">
        <f t="shared" si="6"/>
        <v>110660.36683005141</v>
      </c>
    </row>
    <row r="47" spans="2:19" x14ac:dyDescent="0.35">
      <c r="B47" s="20">
        <v>30</v>
      </c>
      <c r="C47" s="2">
        <f t="shared" si="0"/>
        <v>3.6166365280289332E-2</v>
      </c>
      <c r="D47" s="20">
        <v>2</v>
      </c>
      <c r="E47" s="15">
        <f t="shared" si="7"/>
        <v>32.036166365280295</v>
      </c>
      <c r="F47" s="17">
        <f t="shared" si="8"/>
        <v>-3.538169602798686E-4</v>
      </c>
      <c r="G47" s="16">
        <f t="shared" si="9"/>
        <v>51.749724132620038</v>
      </c>
      <c r="H47" s="16">
        <v>6360</v>
      </c>
      <c r="I47" s="16">
        <f>(SUMPRODUCT(($G$18:G47),($H$18:H47))/((ROWS($I$18:I47)*SUM($H$18:H47))))</f>
        <v>1.7072904200177379</v>
      </c>
      <c r="J47" s="16">
        <f t="shared" ref="J47" si="38">(H47-H46)/H46</f>
        <v>9.8445595854922283E-2</v>
      </c>
      <c r="K47" s="16">
        <f>SUM($J$20:J47)/COUNT($J$20:J47)</f>
        <v>0.10101655051240428</v>
      </c>
      <c r="L47" s="16">
        <f t="shared" si="11"/>
        <v>82950</v>
      </c>
      <c r="M47" s="16">
        <f t="shared" si="3"/>
        <v>8.3039561300430872E-2</v>
      </c>
      <c r="N47" s="25">
        <f t="shared" si="12"/>
        <v>4248592.2102141408</v>
      </c>
      <c r="O47" s="25">
        <f t="shared" si="1"/>
        <v>2657400.0000000005</v>
      </c>
      <c r="P47" s="25">
        <f t="shared" si="4"/>
        <v>1591192.2102141404</v>
      </c>
      <c r="Q47" s="16">
        <f t="shared" si="2"/>
        <v>329128.24548346346</v>
      </c>
      <c r="R47" s="2">
        <f t="shared" si="5"/>
        <v>203750.01808318269</v>
      </c>
      <c r="S47" s="2">
        <f t="shared" si="6"/>
        <v>125378.22740028077</v>
      </c>
    </row>
    <row r="48" spans="2:19" x14ac:dyDescent="0.35">
      <c r="B48" s="20">
        <v>30</v>
      </c>
      <c r="C48" s="2">
        <f t="shared" si="0"/>
        <v>3.3677593174674447E-2</v>
      </c>
      <c r="D48" s="20">
        <v>2</v>
      </c>
      <c r="E48" s="15">
        <f t="shared" si="7"/>
        <v>32.033677593174673</v>
      </c>
      <c r="F48" s="17">
        <f t="shared" si="8"/>
        <v>-3.5381696027986823E-4</v>
      </c>
      <c r="G48" s="16">
        <f t="shared" si="9"/>
        <v>51.831102033484406</v>
      </c>
      <c r="H48" s="16">
        <v>6130</v>
      </c>
      <c r="I48" s="16">
        <f>(SUMPRODUCT(($G$18:G48),($H$18:H48))/((ROWS($I$18:I48)*SUM($H$18:H48))))</f>
        <v>1.6535759323548966</v>
      </c>
      <c r="J48" s="16">
        <f t="shared" ref="J48" si="39">(H48-H47)/H47</f>
        <v>-3.6163522012578615E-2</v>
      </c>
      <c r="K48" s="16">
        <f>SUM($J$20:J48)/COUNT($J$20:J48)</f>
        <v>9.6286203183956587E-2</v>
      </c>
      <c r="L48" s="16">
        <f t="shared" si="11"/>
        <v>89080</v>
      </c>
      <c r="M48" s="16">
        <f t="shared" si="3"/>
        <v>7.3899939722724531E-2</v>
      </c>
      <c r="N48" s="25">
        <f t="shared" si="12"/>
        <v>4566316.8656794</v>
      </c>
      <c r="O48" s="25">
        <f t="shared" si="1"/>
        <v>2853560</v>
      </c>
      <c r="P48" s="25">
        <f t="shared" si="4"/>
        <v>1712756.8656794</v>
      </c>
      <c r="Q48" s="16">
        <f t="shared" si="2"/>
        <v>317724.65546525939</v>
      </c>
      <c r="R48" s="2">
        <f t="shared" si="5"/>
        <v>196366.44364616074</v>
      </c>
      <c r="S48" s="2">
        <f t="shared" si="6"/>
        <v>121358.21181909865</v>
      </c>
    </row>
    <row r="49" spans="2:19" x14ac:dyDescent="0.35">
      <c r="B49" s="20">
        <v>30</v>
      </c>
      <c r="C49" s="2">
        <f t="shared" si="0"/>
        <v>3.1410323526332322E-2</v>
      </c>
      <c r="D49" s="20">
        <v>2</v>
      </c>
      <c r="E49" s="15">
        <f t="shared" si="7"/>
        <v>32.03141032352633</v>
      </c>
      <c r="F49" s="17">
        <f t="shared" si="8"/>
        <v>-3.4796632818009064E-4</v>
      </c>
      <c r="G49" s="16">
        <f t="shared" si="9"/>
        <v>51.762576509802017</v>
      </c>
      <c r="H49" s="16">
        <v>6430</v>
      </c>
      <c r="I49" s="16">
        <f>(SUMPRODUCT(($G$18:G49),($H$18:H49))/((ROWS($I$18:I49)*SUM($H$18:H49))))</f>
        <v>1.6029572272004982</v>
      </c>
      <c r="J49" s="16">
        <f t="shared" ref="J49" si="40">(H49-H48)/H48</f>
        <v>4.8939641109298535E-2</v>
      </c>
      <c r="K49" s="16">
        <f>SUM($J$20:J49)/COUNT($J$20:J49)</f>
        <v>9.4707984448134649E-2</v>
      </c>
      <c r="L49" s="16">
        <f t="shared" si="11"/>
        <v>95510</v>
      </c>
      <c r="M49" s="16">
        <f t="shared" si="3"/>
        <v>7.2182308037718898E-2</v>
      </c>
      <c r="N49" s="25">
        <f t="shared" si="12"/>
        <v>4899150.2326374268</v>
      </c>
      <c r="O49" s="25">
        <f t="shared" si="1"/>
        <v>3059320</v>
      </c>
      <c r="P49" s="25">
        <f t="shared" si="4"/>
        <v>1839830.2326374268</v>
      </c>
      <c r="Q49" s="16">
        <f t="shared" si="2"/>
        <v>332833.36695802695</v>
      </c>
      <c r="R49" s="2">
        <f t="shared" si="5"/>
        <v>205961.96838027431</v>
      </c>
      <c r="S49" s="2">
        <f t="shared" si="6"/>
        <v>126871.39857775264</v>
      </c>
    </row>
    <row r="50" spans="2:19" x14ac:dyDescent="0.35">
      <c r="B50" s="20">
        <v>30</v>
      </c>
      <c r="C50" s="2">
        <f t="shared" si="0"/>
        <v>2.9296875E-2</v>
      </c>
      <c r="D50" s="20">
        <v>2</v>
      </c>
      <c r="E50" s="15">
        <f t="shared" si="7"/>
        <v>32.029296875</v>
      </c>
      <c r="F50" s="17">
        <f t="shared" si="8"/>
        <v>-2.2841841227463059E-4</v>
      </c>
      <c r="G50" s="16">
        <f t="shared" si="9"/>
        <v>52.426197139427792</v>
      </c>
      <c r="H50" s="16">
        <v>6890</v>
      </c>
      <c r="I50" s="16">
        <f>(SUMPRODUCT(($G$18:G50),($H$18:H50))/((ROWS($I$18:I50)*SUM($H$18:H50))))</f>
        <v>1.5566899653551385</v>
      </c>
      <c r="J50" s="16">
        <f t="shared" ref="J50" si="41">(H50-H49)/H49</f>
        <v>7.1539657853810265E-2</v>
      </c>
      <c r="K50" s="16">
        <f>SUM($J$20:J50)/COUNT($J$20:J50)</f>
        <v>9.3960619074124174E-2</v>
      </c>
      <c r="L50" s="16">
        <f t="shared" si="11"/>
        <v>102400</v>
      </c>
      <c r="M50" s="16">
        <f t="shared" si="3"/>
        <v>7.2139043032143232E-2</v>
      </c>
      <c r="N50" s="25">
        <f t="shared" si="12"/>
        <v>5260366.7309280839</v>
      </c>
      <c r="O50" s="25">
        <f t="shared" si="1"/>
        <v>3279800</v>
      </c>
      <c r="P50" s="25">
        <f t="shared" si="4"/>
        <v>1980566.7309280839</v>
      </c>
      <c r="Q50" s="16">
        <f t="shared" si="2"/>
        <v>361216.49829065747</v>
      </c>
      <c r="R50" s="2">
        <f t="shared" si="5"/>
        <v>220681.85546875</v>
      </c>
      <c r="S50" s="2">
        <f t="shared" si="6"/>
        <v>140534.64282190747</v>
      </c>
    </row>
    <row r="51" spans="2:19" x14ac:dyDescent="0.35">
      <c r="B51" s="20">
        <v>30</v>
      </c>
      <c r="C51" s="2">
        <f t="shared" si="0"/>
        <v>2.7357286157213206E-2</v>
      </c>
      <c r="D51" s="20">
        <v>2</v>
      </c>
      <c r="E51" s="15">
        <f t="shared" si="7"/>
        <v>32.027357286157212</v>
      </c>
      <c r="F51" s="17">
        <f t="shared" si="8"/>
        <v>-2.2841841227463103E-4</v>
      </c>
      <c r="G51" s="16">
        <f t="shared" si="9"/>
        <v>52.341682326886179</v>
      </c>
      <c r="H51" s="16">
        <v>7260</v>
      </c>
      <c r="I51" s="16">
        <f>(SUMPRODUCT(($G$18:G51),($H$18:H51))/((ROWS($I$18:I51)*SUM($H$18:H51))))</f>
        <v>1.5127955243000497</v>
      </c>
      <c r="J51" s="16">
        <f t="shared" ref="J51" si="42">(H51-H50)/H50</f>
        <v>5.3701015965166909E-2</v>
      </c>
      <c r="K51" s="16">
        <f>SUM($J$20:J51)/COUNT($J$20:J51)</f>
        <v>9.270250647696926E-2</v>
      </c>
      <c r="L51" s="16">
        <f t="shared" si="11"/>
        <v>109660</v>
      </c>
      <c r="M51" s="16">
        <f t="shared" si="3"/>
        <v>7.0898437499999994E-2</v>
      </c>
      <c r="N51" s="25">
        <f t="shared" si="12"/>
        <v>5640367.3446212774</v>
      </c>
      <c r="O51" s="25">
        <f t="shared" si="1"/>
        <v>3512120</v>
      </c>
      <c r="P51" s="25">
        <f t="shared" si="4"/>
        <v>2128247.3446212774</v>
      </c>
      <c r="Q51" s="16">
        <f t="shared" si="2"/>
        <v>380000.61369319365</v>
      </c>
      <c r="R51" s="2">
        <f t="shared" si="5"/>
        <v>232518.61389750135</v>
      </c>
      <c r="S51" s="2">
        <f t="shared" si="6"/>
        <v>147481.9997956923</v>
      </c>
    </row>
    <row r="52" spans="2:19" x14ac:dyDescent="0.35">
      <c r="B52" s="20">
        <v>30</v>
      </c>
      <c r="C52" s="2">
        <f t="shared" si="0"/>
        <v>2.575107296137339E-2</v>
      </c>
      <c r="D52" s="20">
        <v>2</v>
      </c>
      <c r="E52" s="15">
        <f t="shared" si="7"/>
        <v>32.02575107296137</v>
      </c>
      <c r="F52" s="17">
        <f t="shared" si="8"/>
        <v>-2.2841841227462994E-4</v>
      </c>
      <c r="G52" s="16">
        <f t="shared" si="9"/>
        <v>52.43761806004153</v>
      </c>
      <c r="H52" s="16">
        <v>6840</v>
      </c>
      <c r="I52" s="16">
        <f>(SUMPRODUCT(($G$18:G52),($H$18:H52))/((ROWS($I$18:I52)*SUM($H$18:H52))))</f>
        <v>1.4712546050648587</v>
      </c>
      <c r="J52" s="16">
        <f t="shared" ref="J52" si="43">(H52-H51)/H51</f>
        <v>-5.7851239669421489E-2</v>
      </c>
      <c r="K52" s="16">
        <f>SUM($J$20:J52)/COUNT($J$20:J52)</f>
        <v>8.8140271745260443E-2</v>
      </c>
      <c r="L52" s="16">
        <f t="shared" si="11"/>
        <v>116500</v>
      </c>
      <c r="M52" s="16">
        <f t="shared" si="3"/>
        <v>6.2374612438446109E-2</v>
      </c>
      <c r="N52" s="25">
        <f t="shared" si="12"/>
        <v>5999040.6521519618</v>
      </c>
      <c r="O52" s="25">
        <f t="shared" si="1"/>
        <v>3730999.9999999995</v>
      </c>
      <c r="P52" s="25">
        <f t="shared" si="4"/>
        <v>2268040.6521519623</v>
      </c>
      <c r="Q52" s="16">
        <f t="shared" si="2"/>
        <v>358673.30753068405</v>
      </c>
      <c r="R52" s="2">
        <f t="shared" si="5"/>
        <v>219056.13733905577</v>
      </c>
      <c r="S52" s="2">
        <f t="shared" si="6"/>
        <v>139617.17019162828</v>
      </c>
    </row>
    <row r="53" spans="2:19" x14ac:dyDescent="0.35">
      <c r="B53" s="20">
        <v>30</v>
      </c>
      <c r="C53" s="2">
        <f t="shared" si="0"/>
        <v>2.4059667976581923E-2</v>
      </c>
      <c r="D53" s="20">
        <v>2</v>
      </c>
      <c r="E53" s="15">
        <f t="shared" si="7"/>
        <v>32.024059667976587</v>
      </c>
      <c r="F53" s="17">
        <f t="shared" si="8"/>
        <v>-2.2505779586522341E-4</v>
      </c>
      <c r="G53" s="16">
        <f t="shared" si="9"/>
        <v>52.156776651863822</v>
      </c>
      <c r="H53" s="16">
        <v>8190</v>
      </c>
      <c r="I53" s="16">
        <f>(SUMPRODUCT(($G$18:G53),($H$18:H53))/((ROWS($I$18:I53)*SUM($H$18:H53))))</f>
        <v>1.4315958361025847</v>
      </c>
      <c r="J53" s="16">
        <f t="shared" ref="J53" si="44">(H53-H52)/H52</f>
        <v>0.19736842105263158</v>
      </c>
      <c r="K53" s="16">
        <f>SUM($J$20:J53)/COUNT($J$20:J53)</f>
        <v>9.1352864371947826E-2</v>
      </c>
      <c r="L53" s="16">
        <f t="shared" si="11"/>
        <v>124690</v>
      </c>
      <c r="M53" s="16">
        <f t="shared" si="3"/>
        <v>7.030042918454936E-2</v>
      </c>
      <c r="N53" s="25">
        <f t="shared" si="12"/>
        <v>6426204.6529307263</v>
      </c>
      <c r="O53" s="25">
        <f t="shared" si="1"/>
        <v>3993080.0000000005</v>
      </c>
      <c r="P53" s="25">
        <f t="shared" si="4"/>
        <v>2433124.6529307258</v>
      </c>
      <c r="Q53" s="16">
        <f t="shared" si="2"/>
        <v>427164.00077876472</v>
      </c>
      <c r="R53" s="2">
        <f t="shared" si="5"/>
        <v>262277.04868072824</v>
      </c>
      <c r="S53" s="2">
        <f t="shared" si="6"/>
        <v>164886.95209803648</v>
      </c>
    </row>
    <row r="54" spans="2:19" x14ac:dyDescent="0.35">
      <c r="B54" s="20">
        <v>33</v>
      </c>
      <c r="C54" s="2">
        <f t="shared" si="0"/>
        <v>2.2592062655320429E-2</v>
      </c>
      <c r="D54" s="20">
        <v>2</v>
      </c>
      <c r="E54" s="15">
        <f t="shared" si="7"/>
        <v>35.02259206265532</v>
      </c>
      <c r="F54" s="17">
        <f t="shared" si="8"/>
        <v>-2.0803067272422764E-4</v>
      </c>
      <c r="G54" s="16">
        <f t="shared" si="9"/>
        <v>52.314951550933756</v>
      </c>
      <c r="H54" s="16">
        <v>8100</v>
      </c>
      <c r="I54" s="16">
        <f>(SUMPRODUCT(($G$18:G54),($H$18:H54))/((ROWS($I$18:I54)*SUM($H$18:H54))))</f>
        <v>1.3941858533985361</v>
      </c>
      <c r="J54" s="16">
        <f t="shared" ref="J54" si="45">(H54-H53)/H53</f>
        <v>-1.098901098901099E-2</v>
      </c>
      <c r="K54" s="16">
        <f>SUM($J$20:J54)/COUNT($J$20:J54)</f>
        <v>8.8428810790206147E-2</v>
      </c>
      <c r="L54" s="16">
        <f t="shared" si="11"/>
        <v>132790</v>
      </c>
      <c r="M54" s="16">
        <f t="shared" si="3"/>
        <v>6.4961103536771189E-2</v>
      </c>
      <c r="N54" s="25">
        <f t="shared" si="12"/>
        <v>6849955.7604932897</v>
      </c>
      <c r="O54" s="25">
        <f t="shared" si="1"/>
        <v>4650650</v>
      </c>
      <c r="P54" s="25">
        <f t="shared" si="4"/>
        <v>2199305.7604932897</v>
      </c>
      <c r="Q54" s="16">
        <f t="shared" si="2"/>
        <v>423751.10756256344</v>
      </c>
      <c r="R54" s="2">
        <f t="shared" si="5"/>
        <v>283682.99570750812</v>
      </c>
      <c r="S54" s="2">
        <f t="shared" si="6"/>
        <v>140068.11185505532</v>
      </c>
    </row>
  </sheetData>
  <mergeCells count="9">
    <mergeCell ref="B11:G11"/>
    <mergeCell ref="B12:G12"/>
    <mergeCell ref="B13:G13"/>
    <mergeCell ref="E3:AQ3"/>
    <mergeCell ref="E4:X4"/>
    <mergeCell ref="E5:X5"/>
    <mergeCell ref="E6:X6"/>
    <mergeCell ref="E7:X7"/>
    <mergeCell ref="E8:X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6"/>
  <sheetViews>
    <sheetView topLeftCell="G4" zoomScale="70" zoomScaleNormal="70" workbookViewId="0">
      <selection activeCell="F8" sqref="F8"/>
    </sheetView>
  </sheetViews>
  <sheetFormatPr defaultRowHeight="14.5" x14ac:dyDescent="0.35"/>
  <cols>
    <col min="1" max="1" width="3" customWidth="1"/>
    <col min="5" max="5" width="11.453125" bestFit="1" customWidth="1"/>
    <col min="6" max="6" width="13.453125" bestFit="1" customWidth="1"/>
    <col min="7" max="7" width="16.1796875" bestFit="1" customWidth="1"/>
    <col min="8" max="8" width="10.81640625" customWidth="1"/>
    <col min="9" max="9" width="12" customWidth="1"/>
    <col min="10" max="10" width="13.1796875" bestFit="1" customWidth="1"/>
    <col min="11" max="11" width="15.453125" bestFit="1" customWidth="1"/>
    <col min="12" max="12" width="16.1796875" customWidth="1"/>
  </cols>
  <sheetData>
    <row r="2" spans="2:13" x14ac:dyDescent="0.35">
      <c r="B2" t="s">
        <v>73</v>
      </c>
    </row>
    <row r="3" spans="2:13" x14ac:dyDescent="0.35">
      <c r="B3" t="s">
        <v>74</v>
      </c>
    </row>
    <row r="5" spans="2:13" s="14" customFormat="1" ht="29" x14ac:dyDescent="0.35">
      <c r="B5" s="14" t="s">
        <v>72</v>
      </c>
      <c r="C5" s="14" t="s">
        <v>75</v>
      </c>
      <c r="D5" s="14" t="s">
        <v>76</v>
      </c>
      <c r="E5" s="14" t="s">
        <v>89</v>
      </c>
      <c r="F5" s="14" t="s">
        <v>79</v>
      </c>
      <c r="G5" s="14" t="s">
        <v>80</v>
      </c>
      <c r="H5" s="14" t="s">
        <v>96</v>
      </c>
      <c r="I5" s="14" t="s">
        <v>97</v>
      </c>
      <c r="J5" s="14" t="s">
        <v>77</v>
      </c>
      <c r="K5" s="14" t="s">
        <v>91</v>
      </c>
      <c r="L5" s="14" t="s">
        <v>78</v>
      </c>
      <c r="M5" s="14" t="s">
        <v>90</v>
      </c>
    </row>
    <row r="6" spans="2:13" x14ac:dyDescent="0.35">
      <c r="B6">
        <v>0</v>
      </c>
      <c r="C6">
        <f>50-0.002*B6</f>
        <v>50</v>
      </c>
      <c r="D6">
        <f>140000+10*B6</f>
        <v>140000</v>
      </c>
      <c r="E6">
        <f>D6/10000</f>
        <v>14</v>
      </c>
      <c r="G6" t="e">
        <f t="shared" ref="G6:G37" si="0">(-1/0.002)*((50-0.002*B6)/B6)</f>
        <v>#DIV/0!</v>
      </c>
      <c r="J6">
        <f t="shared" ref="J6:J37" si="1">C6*B6</f>
        <v>0</v>
      </c>
      <c r="K6">
        <f>J6/10000</f>
        <v>0</v>
      </c>
      <c r="L6">
        <f t="shared" ref="L6:L37" si="2">J6-D6</f>
        <v>-140000</v>
      </c>
      <c r="M6">
        <f>L6/10000</f>
        <v>-14</v>
      </c>
    </row>
    <row r="7" spans="2:13" x14ac:dyDescent="0.35">
      <c r="B7">
        <v>200</v>
      </c>
      <c r="C7">
        <f t="shared" ref="C7:C72" si="3">50-0.002*B7</f>
        <v>49.6</v>
      </c>
      <c r="D7">
        <f t="shared" ref="D7:D72" si="4">140000+10*B7</f>
        <v>142000</v>
      </c>
      <c r="E7">
        <f t="shared" ref="E7:E72" si="5">D7/10000</f>
        <v>14.2</v>
      </c>
      <c r="F7">
        <f>((B7-B6)/(C7-C6))*(C7/B7)</f>
        <v>-124.00000000000044</v>
      </c>
      <c r="G7">
        <f t="shared" si="0"/>
        <v>-124</v>
      </c>
      <c r="H7">
        <f>(D7-D6)/(B7-B6)</f>
        <v>10</v>
      </c>
      <c r="I7">
        <f>((B7*C7)-(B6*C6))/(B7-B6)</f>
        <v>49.6</v>
      </c>
      <c r="J7">
        <f t="shared" si="1"/>
        <v>9920</v>
      </c>
      <c r="K7">
        <f t="shared" ref="K7:K72" si="6">J7/10000</f>
        <v>0.99199999999999999</v>
      </c>
      <c r="L7">
        <f t="shared" si="2"/>
        <v>-132080</v>
      </c>
      <c r="M7">
        <f t="shared" ref="M7:M72" si="7">L7/10000</f>
        <v>-13.208</v>
      </c>
    </row>
    <row r="8" spans="2:13" x14ac:dyDescent="0.35">
      <c r="B8">
        <v>400</v>
      </c>
      <c r="C8">
        <f t="shared" si="3"/>
        <v>49.2</v>
      </c>
      <c r="D8">
        <f t="shared" si="4"/>
        <v>144000</v>
      </c>
      <c r="E8">
        <f t="shared" si="5"/>
        <v>14.4</v>
      </c>
      <c r="F8">
        <f t="shared" ref="F8:F71" si="8">((B8-B7)/(C8-C7))*(C8/B8)</f>
        <v>-61.50000000000022</v>
      </c>
      <c r="G8">
        <f t="shared" si="0"/>
        <v>-61.500000000000007</v>
      </c>
      <c r="H8">
        <f t="shared" ref="H8:H73" si="9">(D8-D7)/(B8-B7)</f>
        <v>10</v>
      </c>
      <c r="I8">
        <f t="shared" ref="I8:I73" si="10">((B8*C8)-(B7*C7))/(B8-B7)</f>
        <v>48.8</v>
      </c>
      <c r="J8">
        <f t="shared" si="1"/>
        <v>19680</v>
      </c>
      <c r="K8">
        <f t="shared" si="6"/>
        <v>1.968</v>
      </c>
      <c r="L8">
        <f t="shared" si="2"/>
        <v>-124320</v>
      </c>
      <c r="M8">
        <f t="shared" si="7"/>
        <v>-12.432</v>
      </c>
    </row>
    <row r="9" spans="2:13" x14ac:dyDescent="0.35">
      <c r="B9">
        <v>600</v>
      </c>
      <c r="C9">
        <f t="shared" si="3"/>
        <v>48.8</v>
      </c>
      <c r="D9">
        <f t="shared" si="4"/>
        <v>146000</v>
      </c>
      <c r="E9">
        <f t="shared" si="5"/>
        <v>14.6</v>
      </c>
      <c r="F9">
        <f t="shared" si="8"/>
        <v>-40.666666666666089</v>
      </c>
      <c r="G9">
        <f t="shared" si="0"/>
        <v>-40.666666666666664</v>
      </c>
      <c r="H9">
        <f t="shared" si="9"/>
        <v>10</v>
      </c>
      <c r="I9">
        <f t="shared" si="10"/>
        <v>48</v>
      </c>
      <c r="J9">
        <f t="shared" si="1"/>
        <v>29280</v>
      </c>
      <c r="K9">
        <f t="shared" si="6"/>
        <v>2.9279999999999999</v>
      </c>
      <c r="L9">
        <f t="shared" si="2"/>
        <v>-116720</v>
      </c>
      <c r="M9">
        <f t="shared" si="7"/>
        <v>-11.672000000000001</v>
      </c>
    </row>
    <row r="10" spans="2:13" x14ac:dyDescent="0.35">
      <c r="B10">
        <v>800</v>
      </c>
      <c r="C10">
        <f t="shared" si="3"/>
        <v>48.4</v>
      </c>
      <c r="D10">
        <f t="shared" si="4"/>
        <v>148000</v>
      </c>
      <c r="E10">
        <f t="shared" si="5"/>
        <v>14.8</v>
      </c>
      <c r="F10">
        <f t="shared" si="8"/>
        <v>-30.250000000000107</v>
      </c>
      <c r="G10">
        <f t="shared" si="0"/>
        <v>-30.25</v>
      </c>
      <c r="H10">
        <f t="shared" si="9"/>
        <v>10</v>
      </c>
      <c r="I10">
        <f t="shared" si="10"/>
        <v>47.2</v>
      </c>
      <c r="J10">
        <f t="shared" si="1"/>
        <v>38720</v>
      </c>
      <c r="K10">
        <f t="shared" si="6"/>
        <v>3.8719999999999999</v>
      </c>
      <c r="L10">
        <f t="shared" si="2"/>
        <v>-109280</v>
      </c>
      <c r="M10">
        <f t="shared" si="7"/>
        <v>-10.928000000000001</v>
      </c>
    </row>
    <row r="11" spans="2:13" x14ac:dyDescent="0.35">
      <c r="B11">
        <v>1000</v>
      </c>
      <c r="C11">
        <f t="shared" si="3"/>
        <v>48</v>
      </c>
      <c r="D11">
        <f t="shared" si="4"/>
        <v>150000</v>
      </c>
      <c r="E11">
        <f t="shared" si="5"/>
        <v>15</v>
      </c>
      <c r="F11">
        <f t="shared" si="8"/>
        <v>-24.000000000000085</v>
      </c>
      <c r="G11">
        <f t="shared" si="0"/>
        <v>-24</v>
      </c>
      <c r="H11">
        <f t="shared" si="9"/>
        <v>10</v>
      </c>
      <c r="I11">
        <f t="shared" si="10"/>
        <v>46.4</v>
      </c>
      <c r="J11">
        <f t="shared" si="1"/>
        <v>48000</v>
      </c>
      <c r="K11">
        <f t="shared" si="6"/>
        <v>4.8</v>
      </c>
      <c r="L11">
        <f t="shared" si="2"/>
        <v>-102000</v>
      </c>
      <c r="M11">
        <f t="shared" si="7"/>
        <v>-10.199999999999999</v>
      </c>
    </row>
    <row r="12" spans="2:13" x14ac:dyDescent="0.35">
      <c r="B12">
        <v>1200</v>
      </c>
      <c r="C12">
        <f t="shared" si="3"/>
        <v>47.6</v>
      </c>
      <c r="D12">
        <f t="shared" si="4"/>
        <v>152000</v>
      </c>
      <c r="E12">
        <f t="shared" si="5"/>
        <v>15.2</v>
      </c>
      <c r="F12">
        <f t="shared" si="8"/>
        <v>-19.833333333333403</v>
      </c>
      <c r="G12">
        <f t="shared" si="0"/>
        <v>-19.833333333333336</v>
      </c>
      <c r="H12">
        <f t="shared" si="9"/>
        <v>10</v>
      </c>
      <c r="I12">
        <f t="shared" si="10"/>
        <v>45.6</v>
      </c>
      <c r="J12">
        <f t="shared" si="1"/>
        <v>57120</v>
      </c>
      <c r="K12">
        <f t="shared" si="6"/>
        <v>5.7119999999999997</v>
      </c>
      <c r="L12">
        <f t="shared" si="2"/>
        <v>-94880</v>
      </c>
      <c r="M12">
        <f t="shared" si="7"/>
        <v>-9.4879999999999995</v>
      </c>
    </row>
    <row r="13" spans="2:13" x14ac:dyDescent="0.35">
      <c r="B13">
        <v>1400</v>
      </c>
      <c r="C13">
        <f t="shared" si="3"/>
        <v>47.2</v>
      </c>
      <c r="D13">
        <f t="shared" si="4"/>
        <v>154000</v>
      </c>
      <c r="E13">
        <f t="shared" si="5"/>
        <v>15.4</v>
      </c>
      <c r="F13">
        <f t="shared" si="8"/>
        <v>-16.857142857142918</v>
      </c>
      <c r="G13">
        <f t="shared" si="0"/>
        <v>-16.857142857142858</v>
      </c>
      <c r="H13">
        <f t="shared" si="9"/>
        <v>10</v>
      </c>
      <c r="I13">
        <f t="shared" si="10"/>
        <v>44.8</v>
      </c>
      <c r="J13">
        <f t="shared" si="1"/>
        <v>66080</v>
      </c>
      <c r="K13">
        <f t="shared" si="6"/>
        <v>6.6079999999999997</v>
      </c>
      <c r="L13">
        <f t="shared" si="2"/>
        <v>-87920</v>
      </c>
      <c r="M13">
        <f t="shared" si="7"/>
        <v>-8.7919999999999998</v>
      </c>
    </row>
    <row r="14" spans="2:13" x14ac:dyDescent="0.35">
      <c r="B14">
        <v>1600</v>
      </c>
      <c r="C14">
        <f t="shared" si="3"/>
        <v>46.8</v>
      </c>
      <c r="D14">
        <f t="shared" si="4"/>
        <v>156000</v>
      </c>
      <c r="E14">
        <f t="shared" si="5"/>
        <v>15.6</v>
      </c>
      <c r="F14">
        <f t="shared" si="8"/>
        <v>-14.62499999999979</v>
      </c>
      <c r="G14">
        <f t="shared" si="0"/>
        <v>-14.625</v>
      </c>
      <c r="H14">
        <f t="shared" si="9"/>
        <v>10</v>
      </c>
      <c r="I14">
        <f t="shared" si="10"/>
        <v>44</v>
      </c>
      <c r="J14">
        <f t="shared" si="1"/>
        <v>74880</v>
      </c>
      <c r="K14">
        <f t="shared" si="6"/>
        <v>7.4880000000000004</v>
      </c>
      <c r="L14">
        <f t="shared" si="2"/>
        <v>-81120</v>
      </c>
      <c r="M14">
        <f t="shared" si="7"/>
        <v>-8.1120000000000001</v>
      </c>
    </row>
    <row r="15" spans="2:13" x14ac:dyDescent="0.35">
      <c r="B15">
        <v>1800</v>
      </c>
      <c r="C15">
        <f t="shared" si="3"/>
        <v>46.4</v>
      </c>
      <c r="D15">
        <f t="shared" si="4"/>
        <v>158000</v>
      </c>
      <c r="E15">
        <f t="shared" si="5"/>
        <v>15.8</v>
      </c>
      <c r="F15">
        <f t="shared" si="8"/>
        <v>-12.888888888888934</v>
      </c>
      <c r="G15">
        <f t="shared" si="0"/>
        <v>-12.888888888888889</v>
      </c>
      <c r="H15">
        <f t="shared" si="9"/>
        <v>10</v>
      </c>
      <c r="I15">
        <f t="shared" si="10"/>
        <v>43.2</v>
      </c>
      <c r="J15">
        <f t="shared" si="1"/>
        <v>83520</v>
      </c>
      <c r="K15">
        <f t="shared" si="6"/>
        <v>8.3520000000000003</v>
      </c>
      <c r="L15">
        <f t="shared" si="2"/>
        <v>-74480</v>
      </c>
      <c r="M15">
        <f t="shared" si="7"/>
        <v>-7.4480000000000004</v>
      </c>
    </row>
    <row r="16" spans="2:13" x14ac:dyDescent="0.35">
      <c r="B16">
        <v>2000</v>
      </c>
      <c r="C16">
        <f t="shared" si="3"/>
        <v>46</v>
      </c>
      <c r="D16">
        <f t="shared" si="4"/>
        <v>160000</v>
      </c>
      <c r="E16">
        <f t="shared" si="5"/>
        <v>16</v>
      </c>
      <c r="F16">
        <f t="shared" si="8"/>
        <v>-11.500000000000041</v>
      </c>
      <c r="G16">
        <f t="shared" si="0"/>
        <v>-11.5</v>
      </c>
      <c r="H16">
        <f t="shared" si="9"/>
        <v>10</v>
      </c>
      <c r="I16">
        <f t="shared" si="10"/>
        <v>42.4</v>
      </c>
      <c r="J16">
        <f t="shared" si="1"/>
        <v>92000</v>
      </c>
      <c r="K16">
        <f t="shared" si="6"/>
        <v>9.1999999999999993</v>
      </c>
      <c r="L16">
        <f t="shared" si="2"/>
        <v>-68000</v>
      </c>
      <c r="M16">
        <f t="shared" si="7"/>
        <v>-6.8</v>
      </c>
    </row>
    <row r="17" spans="2:13" x14ac:dyDescent="0.35">
      <c r="B17">
        <v>2200</v>
      </c>
      <c r="C17">
        <f t="shared" si="3"/>
        <v>45.6</v>
      </c>
      <c r="D17">
        <f t="shared" si="4"/>
        <v>162000</v>
      </c>
      <c r="E17">
        <f t="shared" si="5"/>
        <v>16.2</v>
      </c>
      <c r="F17">
        <f t="shared" si="8"/>
        <v>-10.363636363636401</v>
      </c>
      <c r="G17">
        <f t="shared" si="0"/>
        <v>-10.363636363636365</v>
      </c>
      <c r="H17">
        <f t="shared" si="9"/>
        <v>10</v>
      </c>
      <c r="I17">
        <f t="shared" si="10"/>
        <v>41.6</v>
      </c>
      <c r="J17">
        <f t="shared" si="1"/>
        <v>100320</v>
      </c>
      <c r="K17">
        <f t="shared" si="6"/>
        <v>10.032</v>
      </c>
      <c r="L17">
        <f t="shared" si="2"/>
        <v>-61680</v>
      </c>
      <c r="M17">
        <f t="shared" si="7"/>
        <v>-6.1680000000000001</v>
      </c>
    </row>
    <row r="18" spans="2:13" x14ac:dyDescent="0.35">
      <c r="B18">
        <v>2400</v>
      </c>
      <c r="C18">
        <f t="shared" si="3"/>
        <v>45.2</v>
      </c>
      <c r="D18">
        <f t="shared" si="4"/>
        <v>164000</v>
      </c>
      <c r="E18">
        <f t="shared" si="5"/>
        <v>16.399999999999999</v>
      </c>
      <c r="F18">
        <f t="shared" si="8"/>
        <v>-9.4166666666666998</v>
      </c>
      <c r="G18">
        <f t="shared" si="0"/>
        <v>-9.4166666666666661</v>
      </c>
      <c r="H18">
        <f t="shared" si="9"/>
        <v>10</v>
      </c>
      <c r="I18">
        <f t="shared" si="10"/>
        <v>40.799999999999997</v>
      </c>
      <c r="J18">
        <f t="shared" si="1"/>
        <v>108480</v>
      </c>
      <c r="K18">
        <f t="shared" si="6"/>
        <v>10.848000000000001</v>
      </c>
      <c r="L18">
        <f t="shared" si="2"/>
        <v>-55520</v>
      </c>
      <c r="M18">
        <f t="shared" si="7"/>
        <v>-5.5519999999999996</v>
      </c>
    </row>
    <row r="19" spans="2:13" x14ac:dyDescent="0.35">
      <c r="B19">
        <v>2600</v>
      </c>
      <c r="C19">
        <f t="shared" si="3"/>
        <v>44.8</v>
      </c>
      <c r="D19">
        <f t="shared" si="4"/>
        <v>166000</v>
      </c>
      <c r="E19">
        <f t="shared" si="5"/>
        <v>16.600000000000001</v>
      </c>
      <c r="F19">
        <f t="shared" si="8"/>
        <v>-8.6153846153844924</v>
      </c>
      <c r="G19">
        <f t="shared" si="0"/>
        <v>-8.615384615384615</v>
      </c>
      <c r="H19">
        <f t="shared" si="9"/>
        <v>10</v>
      </c>
      <c r="I19">
        <f t="shared" si="10"/>
        <v>39.999999999999929</v>
      </c>
      <c r="J19">
        <f t="shared" si="1"/>
        <v>116479.99999999999</v>
      </c>
      <c r="K19">
        <f t="shared" si="6"/>
        <v>11.647999999999998</v>
      </c>
      <c r="L19">
        <f t="shared" si="2"/>
        <v>-49520.000000000015</v>
      </c>
      <c r="M19">
        <f t="shared" si="7"/>
        <v>-4.9520000000000017</v>
      </c>
    </row>
    <row r="20" spans="2:13" x14ac:dyDescent="0.35">
      <c r="B20">
        <v>2800</v>
      </c>
      <c r="C20">
        <f t="shared" si="3"/>
        <v>44.4</v>
      </c>
      <c r="D20">
        <f t="shared" si="4"/>
        <v>168000</v>
      </c>
      <c r="E20">
        <f t="shared" si="5"/>
        <v>16.8</v>
      </c>
      <c r="F20">
        <f t="shared" si="8"/>
        <v>-7.9285714285714572</v>
      </c>
      <c r="G20">
        <f t="shared" si="0"/>
        <v>-7.9285714285714288</v>
      </c>
      <c r="H20">
        <f t="shared" si="9"/>
        <v>10</v>
      </c>
      <c r="I20">
        <f t="shared" si="10"/>
        <v>39.200000000000074</v>
      </c>
      <c r="J20">
        <f t="shared" si="1"/>
        <v>124320</v>
      </c>
      <c r="K20">
        <f t="shared" si="6"/>
        <v>12.432</v>
      </c>
      <c r="L20">
        <f t="shared" si="2"/>
        <v>-43680</v>
      </c>
      <c r="M20">
        <f t="shared" si="7"/>
        <v>-4.3680000000000003</v>
      </c>
    </row>
    <row r="21" spans="2:13" x14ac:dyDescent="0.35">
      <c r="B21">
        <v>3000</v>
      </c>
      <c r="C21">
        <f t="shared" si="3"/>
        <v>44</v>
      </c>
      <c r="D21">
        <f t="shared" si="4"/>
        <v>170000</v>
      </c>
      <c r="E21">
        <f t="shared" si="5"/>
        <v>17</v>
      </c>
      <c r="F21">
        <f t="shared" si="8"/>
        <v>-7.3333333333333588</v>
      </c>
      <c r="G21">
        <f t="shared" si="0"/>
        <v>-7.333333333333333</v>
      </c>
      <c r="H21">
        <f t="shared" si="9"/>
        <v>10</v>
      </c>
      <c r="I21">
        <f t="shared" si="10"/>
        <v>38.4</v>
      </c>
      <c r="J21">
        <f t="shared" si="1"/>
        <v>132000</v>
      </c>
      <c r="K21">
        <f t="shared" si="6"/>
        <v>13.2</v>
      </c>
      <c r="L21">
        <f t="shared" si="2"/>
        <v>-38000</v>
      </c>
      <c r="M21">
        <f t="shared" si="7"/>
        <v>-3.8</v>
      </c>
    </row>
    <row r="22" spans="2:13" x14ac:dyDescent="0.35">
      <c r="B22">
        <v>3200</v>
      </c>
      <c r="C22">
        <f t="shared" si="3"/>
        <v>43.6</v>
      </c>
      <c r="D22">
        <f t="shared" si="4"/>
        <v>172000</v>
      </c>
      <c r="E22">
        <f t="shared" si="5"/>
        <v>17.2</v>
      </c>
      <c r="F22">
        <f t="shared" si="8"/>
        <v>-6.812500000000024</v>
      </c>
      <c r="G22">
        <f t="shared" si="0"/>
        <v>-6.8125</v>
      </c>
      <c r="H22">
        <f t="shared" si="9"/>
        <v>10</v>
      </c>
      <c r="I22">
        <f t="shared" si="10"/>
        <v>37.6</v>
      </c>
      <c r="J22">
        <f t="shared" si="1"/>
        <v>139520</v>
      </c>
      <c r="K22">
        <f t="shared" si="6"/>
        <v>13.952</v>
      </c>
      <c r="L22">
        <f t="shared" si="2"/>
        <v>-32480</v>
      </c>
      <c r="M22">
        <f t="shared" si="7"/>
        <v>-3.2480000000000002</v>
      </c>
    </row>
    <row r="23" spans="2:13" x14ac:dyDescent="0.35">
      <c r="B23">
        <v>3400</v>
      </c>
      <c r="C23">
        <f t="shared" si="3"/>
        <v>43.2</v>
      </c>
      <c r="D23">
        <f t="shared" si="4"/>
        <v>174000</v>
      </c>
      <c r="E23">
        <f t="shared" si="5"/>
        <v>17.399999999999999</v>
      </c>
      <c r="F23">
        <f t="shared" si="8"/>
        <v>-6.352941176470611</v>
      </c>
      <c r="G23">
        <f t="shared" si="0"/>
        <v>-6.3529411764705888</v>
      </c>
      <c r="H23">
        <f t="shared" si="9"/>
        <v>10</v>
      </c>
      <c r="I23">
        <f t="shared" si="10"/>
        <v>36.799999999999997</v>
      </c>
      <c r="J23">
        <f t="shared" si="1"/>
        <v>146880</v>
      </c>
      <c r="K23">
        <f t="shared" si="6"/>
        <v>14.688000000000001</v>
      </c>
      <c r="L23">
        <f t="shared" si="2"/>
        <v>-27120</v>
      </c>
      <c r="M23">
        <f t="shared" si="7"/>
        <v>-2.7120000000000002</v>
      </c>
    </row>
    <row r="24" spans="2:13" x14ac:dyDescent="0.35">
      <c r="B24">
        <v>3600</v>
      </c>
      <c r="C24">
        <f t="shared" si="3"/>
        <v>42.8</v>
      </c>
      <c r="D24">
        <f t="shared" si="4"/>
        <v>176000</v>
      </c>
      <c r="E24">
        <f t="shared" si="5"/>
        <v>17.600000000000001</v>
      </c>
      <c r="F24">
        <f t="shared" si="8"/>
        <v>-5.9444444444443594</v>
      </c>
      <c r="G24">
        <f t="shared" si="0"/>
        <v>-5.9444444444444438</v>
      </c>
      <c r="H24">
        <f t="shared" si="9"/>
        <v>10</v>
      </c>
      <c r="I24">
        <f t="shared" si="10"/>
        <v>36</v>
      </c>
      <c r="J24">
        <f t="shared" si="1"/>
        <v>154080</v>
      </c>
      <c r="K24">
        <f t="shared" si="6"/>
        <v>15.407999999999999</v>
      </c>
      <c r="L24">
        <f t="shared" si="2"/>
        <v>-21920</v>
      </c>
      <c r="M24">
        <f t="shared" si="7"/>
        <v>-2.1920000000000002</v>
      </c>
    </row>
    <row r="25" spans="2:13" x14ac:dyDescent="0.35">
      <c r="B25">
        <v>3800</v>
      </c>
      <c r="C25">
        <f t="shared" si="3"/>
        <v>42.4</v>
      </c>
      <c r="D25">
        <f t="shared" si="4"/>
        <v>178000</v>
      </c>
      <c r="E25">
        <f t="shared" si="5"/>
        <v>17.8</v>
      </c>
      <c r="F25">
        <f t="shared" si="8"/>
        <v>-5.5789473684210718</v>
      </c>
      <c r="G25">
        <f t="shared" si="0"/>
        <v>-5.5789473684210522</v>
      </c>
      <c r="H25">
        <f t="shared" si="9"/>
        <v>10</v>
      </c>
      <c r="I25">
        <f t="shared" si="10"/>
        <v>35.200000000000003</v>
      </c>
      <c r="J25">
        <f t="shared" si="1"/>
        <v>161120</v>
      </c>
      <c r="K25">
        <f t="shared" si="6"/>
        <v>16.111999999999998</v>
      </c>
      <c r="L25">
        <f t="shared" si="2"/>
        <v>-16880</v>
      </c>
      <c r="M25">
        <f t="shared" si="7"/>
        <v>-1.6879999999999999</v>
      </c>
    </row>
    <row r="26" spans="2:13" x14ac:dyDescent="0.35">
      <c r="B26">
        <v>4000</v>
      </c>
      <c r="C26">
        <f t="shared" si="3"/>
        <v>42</v>
      </c>
      <c r="D26">
        <f t="shared" si="4"/>
        <v>180000</v>
      </c>
      <c r="E26">
        <f t="shared" si="5"/>
        <v>18</v>
      </c>
      <c r="F26">
        <f t="shared" si="8"/>
        <v>-5.2500000000000187</v>
      </c>
      <c r="G26">
        <f t="shared" si="0"/>
        <v>-5.25</v>
      </c>
      <c r="H26">
        <f t="shared" si="9"/>
        <v>10</v>
      </c>
      <c r="I26">
        <f t="shared" si="10"/>
        <v>34.4</v>
      </c>
      <c r="J26">
        <f t="shared" si="1"/>
        <v>168000</v>
      </c>
      <c r="K26">
        <f t="shared" si="6"/>
        <v>16.8</v>
      </c>
      <c r="L26">
        <f t="shared" si="2"/>
        <v>-12000</v>
      </c>
      <c r="M26">
        <f t="shared" si="7"/>
        <v>-1.2</v>
      </c>
    </row>
    <row r="27" spans="2:13" x14ac:dyDescent="0.35">
      <c r="B27">
        <v>4200</v>
      </c>
      <c r="C27">
        <f t="shared" si="3"/>
        <v>41.6</v>
      </c>
      <c r="D27">
        <f t="shared" si="4"/>
        <v>182000</v>
      </c>
      <c r="E27">
        <f t="shared" si="5"/>
        <v>18.2</v>
      </c>
      <c r="F27">
        <f t="shared" si="8"/>
        <v>-4.9523809523809703</v>
      </c>
      <c r="G27">
        <f t="shared" si="0"/>
        <v>-4.9523809523809526</v>
      </c>
      <c r="H27">
        <f t="shared" si="9"/>
        <v>10</v>
      </c>
      <c r="I27">
        <f t="shared" si="10"/>
        <v>33.6</v>
      </c>
      <c r="J27">
        <f t="shared" si="1"/>
        <v>174720</v>
      </c>
      <c r="K27">
        <f t="shared" si="6"/>
        <v>17.472000000000001</v>
      </c>
      <c r="L27">
        <f t="shared" si="2"/>
        <v>-7280</v>
      </c>
      <c r="M27">
        <f t="shared" si="7"/>
        <v>-0.72799999999999998</v>
      </c>
    </row>
    <row r="28" spans="2:13" x14ac:dyDescent="0.35">
      <c r="B28">
        <v>4400</v>
      </c>
      <c r="C28">
        <f t="shared" si="3"/>
        <v>41.2</v>
      </c>
      <c r="D28">
        <f t="shared" si="4"/>
        <v>184000</v>
      </c>
      <c r="E28">
        <f t="shared" si="5"/>
        <v>18.399999999999999</v>
      </c>
      <c r="F28">
        <f t="shared" si="8"/>
        <v>-4.6818181818181985</v>
      </c>
      <c r="G28">
        <f t="shared" si="0"/>
        <v>-4.6818181818181817</v>
      </c>
      <c r="H28">
        <f t="shared" si="9"/>
        <v>10</v>
      </c>
      <c r="I28">
        <f t="shared" si="10"/>
        <v>32.799999999999997</v>
      </c>
      <c r="J28">
        <f t="shared" si="1"/>
        <v>181280</v>
      </c>
      <c r="K28">
        <f t="shared" si="6"/>
        <v>18.128</v>
      </c>
      <c r="L28">
        <f t="shared" si="2"/>
        <v>-2720</v>
      </c>
      <c r="M28">
        <f t="shared" si="7"/>
        <v>-0.27200000000000002</v>
      </c>
    </row>
    <row r="29" spans="2:13" x14ac:dyDescent="0.35">
      <c r="B29">
        <v>4600</v>
      </c>
      <c r="C29">
        <f t="shared" si="3"/>
        <v>40.799999999999997</v>
      </c>
      <c r="D29">
        <f t="shared" si="4"/>
        <v>186000</v>
      </c>
      <c r="E29">
        <f t="shared" si="5"/>
        <v>18.600000000000001</v>
      </c>
      <c r="F29">
        <f t="shared" si="8"/>
        <v>-4.4347826086955893</v>
      </c>
      <c r="G29">
        <f t="shared" si="0"/>
        <v>-4.4347826086956523</v>
      </c>
      <c r="H29">
        <f t="shared" si="9"/>
        <v>10</v>
      </c>
      <c r="I29">
        <f t="shared" si="10"/>
        <v>32</v>
      </c>
      <c r="J29">
        <f t="shared" si="1"/>
        <v>187680</v>
      </c>
      <c r="K29">
        <f t="shared" si="6"/>
        <v>18.768000000000001</v>
      </c>
      <c r="L29">
        <f t="shared" si="2"/>
        <v>1680</v>
      </c>
      <c r="M29">
        <f t="shared" si="7"/>
        <v>0.16800000000000001</v>
      </c>
    </row>
    <row r="30" spans="2:13" x14ac:dyDescent="0.35">
      <c r="B30">
        <v>4800</v>
      </c>
      <c r="C30">
        <f t="shared" si="3"/>
        <v>40.4</v>
      </c>
      <c r="D30">
        <f t="shared" si="4"/>
        <v>188000</v>
      </c>
      <c r="E30">
        <f t="shared" si="5"/>
        <v>18.8</v>
      </c>
      <c r="F30">
        <f t="shared" si="8"/>
        <v>-4.2083333333333481</v>
      </c>
      <c r="G30">
        <f t="shared" si="0"/>
        <v>-4.208333333333333</v>
      </c>
      <c r="H30">
        <f t="shared" si="9"/>
        <v>10</v>
      </c>
      <c r="I30">
        <f t="shared" si="10"/>
        <v>31.2</v>
      </c>
      <c r="J30">
        <f t="shared" si="1"/>
        <v>193920</v>
      </c>
      <c r="K30">
        <f t="shared" si="6"/>
        <v>19.391999999999999</v>
      </c>
      <c r="L30">
        <f t="shared" si="2"/>
        <v>5920</v>
      </c>
      <c r="M30">
        <f t="shared" si="7"/>
        <v>0.59199999999999997</v>
      </c>
    </row>
    <row r="31" spans="2:13" x14ac:dyDescent="0.35">
      <c r="B31">
        <v>5000</v>
      </c>
      <c r="C31">
        <f t="shared" si="3"/>
        <v>40</v>
      </c>
      <c r="D31">
        <f t="shared" si="4"/>
        <v>190000</v>
      </c>
      <c r="E31">
        <f t="shared" si="5"/>
        <v>19</v>
      </c>
      <c r="F31">
        <f t="shared" si="8"/>
        <v>-4.0000000000000142</v>
      </c>
      <c r="G31">
        <f t="shared" si="0"/>
        <v>-4</v>
      </c>
      <c r="H31">
        <f t="shared" si="9"/>
        <v>10</v>
      </c>
      <c r="I31">
        <f t="shared" si="10"/>
        <v>30.4</v>
      </c>
      <c r="J31">
        <f t="shared" si="1"/>
        <v>200000</v>
      </c>
      <c r="K31">
        <f t="shared" si="6"/>
        <v>20</v>
      </c>
      <c r="L31">
        <f t="shared" si="2"/>
        <v>10000</v>
      </c>
      <c r="M31">
        <f t="shared" si="7"/>
        <v>1</v>
      </c>
    </row>
    <row r="32" spans="2:13" x14ac:dyDescent="0.35">
      <c r="B32">
        <v>5200</v>
      </c>
      <c r="C32">
        <f t="shared" si="3"/>
        <v>39.6</v>
      </c>
      <c r="D32">
        <f t="shared" si="4"/>
        <v>192000</v>
      </c>
      <c r="E32">
        <f t="shared" si="5"/>
        <v>19.2</v>
      </c>
      <c r="F32">
        <f t="shared" si="8"/>
        <v>-3.8076923076923213</v>
      </c>
      <c r="G32">
        <f t="shared" si="0"/>
        <v>-3.8076923076923079</v>
      </c>
      <c r="H32">
        <f t="shared" si="9"/>
        <v>10</v>
      </c>
      <c r="I32">
        <f t="shared" si="10"/>
        <v>29.6</v>
      </c>
      <c r="J32">
        <f t="shared" si="1"/>
        <v>205920</v>
      </c>
      <c r="K32">
        <f t="shared" si="6"/>
        <v>20.591999999999999</v>
      </c>
      <c r="L32">
        <f t="shared" si="2"/>
        <v>13920</v>
      </c>
      <c r="M32">
        <f t="shared" si="7"/>
        <v>1.3919999999999999</v>
      </c>
    </row>
    <row r="33" spans="2:13" x14ac:dyDescent="0.35">
      <c r="B33">
        <v>5400</v>
      </c>
      <c r="C33">
        <f t="shared" si="3"/>
        <v>39.200000000000003</v>
      </c>
      <c r="D33">
        <f t="shared" si="4"/>
        <v>194000</v>
      </c>
      <c r="E33">
        <f t="shared" si="5"/>
        <v>19.399999999999999</v>
      </c>
      <c r="F33">
        <f t="shared" si="8"/>
        <v>-3.6296296296296426</v>
      </c>
      <c r="G33">
        <f t="shared" si="0"/>
        <v>-3.6296296296296298</v>
      </c>
      <c r="H33">
        <f t="shared" si="9"/>
        <v>10</v>
      </c>
      <c r="I33">
        <f t="shared" si="10"/>
        <v>28.800000000000146</v>
      </c>
      <c r="J33">
        <f t="shared" si="1"/>
        <v>211680.00000000003</v>
      </c>
      <c r="K33">
        <f t="shared" si="6"/>
        <v>21.168000000000003</v>
      </c>
      <c r="L33">
        <f t="shared" si="2"/>
        <v>17680.000000000029</v>
      </c>
      <c r="M33">
        <f t="shared" si="7"/>
        <v>1.7680000000000029</v>
      </c>
    </row>
    <row r="34" spans="2:13" x14ac:dyDescent="0.35">
      <c r="B34">
        <v>5600</v>
      </c>
      <c r="C34">
        <f t="shared" si="3"/>
        <v>38.799999999999997</v>
      </c>
      <c r="D34">
        <f t="shared" si="4"/>
        <v>196000</v>
      </c>
      <c r="E34">
        <f t="shared" si="5"/>
        <v>19.600000000000001</v>
      </c>
      <c r="F34">
        <f t="shared" si="8"/>
        <v>-3.4642857142856647</v>
      </c>
      <c r="G34">
        <f t="shared" si="0"/>
        <v>-3.464285714285714</v>
      </c>
      <c r="H34">
        <f t="shared" si="9"/>
        <v>10</v>
      </c>
      <c r="I34">
        <f t="shared" si="10"/>
        <v>27.999999999999709</v>
      </c>
      <c r="J34">
        <f t="shared" si="1"/>
        <v>217279.99999999997</v>
      </c>
      <c r="K34">
        <f t="shared" si="6"/>
        <v>21.727999999999998</v>
      </c>
      <c r="L34">
        <f t="shared" si="2"/>
        <v>21279.999999999971</v>
      </c>
      <c r="M34">
        <f t="shared" si="7"/>
        <v>2.127999999999997</v>
      </c>
    </row>
    <row r="35" spans="2:13" x14ac:dyDescent="0.35">
      <c r="B35">
        <v>5800</v>
      </c>
      <c r="C35">
        <f t="shared" si="3"/>
        <v>38.4</v>
      </c>
      <c r="D35">
        <f t="shared" si="4"/>
        <v>198000</v>
      </c>
      <c r="E35">
        <f t="shared" si="5"/>
        <v>19.8</v>
      </c>
      <c r="F35">
        <f t="shared" si="8"/>
        <v>-3.3103448275862184</v>
      </c>
      <c r="G35">
        <f t="shared" si="0"/>
        <v>-3.3103448275862069</v>
      </c>
      <c r="H35">
        <f t="shared" si="9"/>
        <v>10</v>
      </c>
      <c r="I35">
        <f t="shared" si="10"/>
        <v>27.200000000000145</v>
      </c>
      <c r="J35">
        <f t="shared" si="1"/>
        <v>222720</v>
      </c>
      <c r="K35">
        <f t="shared" si="6"/>
        <v>22.271999999999998</v>
      </c>
      <c r="L35">
        <f t="shared" si="2"/>
        <v>24720</v>
      </c>
      <c r="M35">
        <f t="shared" si="7"/>
        <v>2.472</v>
      </c>
    </row>
    <row r="36" spans="2:13" x14ac:dyDescent="0.35">
      <c r="B36">
        <v>6000</v>
      </c>
      <c r="C36">
        <f t="shared" si="3"/>
        <v>38</v>
      </c>
      <c r="D36">
        <f t="shared" si="4"/>
        <v>200000</v>
      </c>
      <c r="E36">
        <f t="shared" si="5"/>
        <v>20</v>
      </c>
      <c r="F36">
        <f t="shared" si="8"/>
        <v>-3.1666666666666776</v>
      </c>
      <c r="G36">
        <f t="shared" si="0"/>
        <v>-3.1666666666666665</v>
      </c>
      <c r="H36">
        <f t="shared" si="9"/>
        <v>10</v>
      </c>
      <c r="I36">
        <f t="shared" si="10"/>
        <v>26.4</v>
      </c>
      <c r="J36">
        <f t="shared" si="1"/>
        <v>228000</v>
      </c>
      <c r="K36">
        <f t="shared" si="6"/>
        <v>22.8</v>
      </c>
      <c r="L36">
        <f t="shared" si="2"/>
        <v>28000</v>
      </c>
      <c r="M36">
        <f t="shared" si="7"/>
        <v>2.8</v>
      </c>
    </row>
    <row r="37" spans="2:13" x14ac:dyDescent="0.35">
      <c r="B37">
        <v>6200</v>
      </c>
      <c r="C37">
        <f t="shared" si="3"/>
        <v>37.6</v>
      </c>
      <c r="D37">
        <f t="shared" si="4"/>
        <v>202000</v>
      </c>
      <c r="E37">
        <f t="shared" si="5"/>
        <v>20.2</v>
      </c>
      <c r="F37">
        <f t="shared" si="8"/>
        <v>-3.0322580645161401</v>
      </c>
      <c r="G37">
        <f t="shared" si="0"/>
        <v>-3.0322580645161294</v>
      </c>
      <c r="H37">
        <f t="shared" si="9"/>
        <v>10</v>
      </c>
      <c r="I37">
        <f t="shared" si="10"/>
        <v>25.6</v>
      </c>
      <c r="J37">
        <f t="shared" si="1"/>
        <v>233120</v>
      </c>
      <c r="K37">
        <f t="shared" si="6"/>
        <v>23.312000000000001</v>
      </c>
      <c r="L37">
        <f t="shared" si="2"/>
        <v>31120</v>
      </c>
      <c r="M37">
        <f t="shared" si="7"/>
        <v>3.1120000000000001</v>
      </c>
    </row>
    <row r="38" spans="2:13" x14ac:dyDescent="0.35">
      <c r="B38">
        <v>6400</v>
      </c>
      <c r="C38">
        <f t="shared" si="3"/>
        <v>37.200000000000003</v>
      </c>
      <c r="D38">
        <f t="shared" si="4"/>
        <v>204000</v>
      </c>
      <c r="E38">
        <f t="shared" si="5"/>
        <v>20.399999999999999</v>
      </c>
      <c r="F38">
        <f t="shared" si="8"/>
        <v>-2.9062500000000107</v>
      </c>
      <c r="G38">
        <f t="shared" ref="G38:G71" si="11">(-1/0.002)*((50-0.002*B38)/B38)</f>
        <v>-2.9062500000000004</v>
      </c>
      <c r="H38">
        <f t="shared" si="9"/>
        <v>10</v>
      </c>
      <c r="I38">
        <f t="shared" si="10"/>
        <v>24.800000000000146</v>
      </c>
      <c r="J38">
        <f t="shared" ref="J38:J71" si="12">C38*B38</f>
        <v>238080.00000000003</v>
      </c>
      <c r="K38">
        <f t="shared" si="6"/>
        <v>23.808000000000003</v>
      </c>
      <c r="L38">
        <f t="shared" ref="L38:L71" si="13">J38-D38</f>
        <v>34080.000000000029</v>
      </c>
      <c r="M38">
        <f t="shared" si="7"/>
        <v>3.408000000000003</v>
      </c>
    </row>
    <row r="39" spans="2:13" x14ac:dyDescent="0.35">
      <c r="B39">
        <v>6600</v>
      </c>
      <c r="C39">
        <f t="shared" si="3"/>
        <v>36.799999999999997</v>
      </c>
      <c r="D39">
        <f t="shared" si="4"/>
        <v>206000</v>
      </c>
      <c r="E39">
        <f t="shared" si="5"/>
        <v>20.6</v>
      </c>
      <c r="F39">
        <f t="shared" si="8"/>
        <v>-2.7878787878787481</v>
      </c>
      <c r="G39">
        <f t="shared" si="11"/>
        <v>-2.7878787878787876</v>
      </c>
      <c r="H39">
        <f t="shared" si="9"/>
        <v>10</v>
      </c>
      <c r="I39">
        <f t="shared" si="10"/>
        <v>23.999999999999709</v>
      </c>
      <c r="J39">
        <f t="shared" si="12"/>
        <v>242879.99999999997</v>
      </c>
      <c r="K39">
        <f t="shared" si="6"/>
        <v>24.287999999999997</v>
      </c>
      <c r="L39">
        <f t="shared" si="13"/>
        <v>36879.999999999971</v>
      </c>
      <c r="M39">
        <f t="shared" si="7"/>
        <v>3.6879999999999971</v>
      </c>
    </row>
    <row r="40" spans="2:13" x14ac:dyDescent="0.35">
      <c r="B40">
        <v>6800</v>
      </c>
      <c r="C40">
        <f t="shared" si="3"/>
        <v>36.4</v>
      </c>
      <c r="D40">
        <f t="shared" si="4"/>
        <v>208000</v>
      </c>
      <c r="E40">
        <f t="shared" si="5"/>
        <v>20.8</v>
      </c>
      <c r="F40">
        <f t="shared" si="8"/>
        <v>-2.6764705882353033</v>
      </c>
      <c r="G40">
        <f t="shared" si="11"/>
        <v>-2.6764705882352939</v>
      </c>
      <c r="H40">
        <f t="shared" si="9"/>
        <v>10</v>
      </c>
      <c r="I40">
        <f t="shared" si="10"/>
        <v>23.200000000000145</v>
      </c>
      <c r="J40">
        <f t="shared" si="12"/>
        <v>247520</v>
      </c>
      <c r="K40">
        <f t="shared" si="6"/>
        <v>24.751999999999999</v>
      </c>
      <c r="L40">
        <f t="shared" si="13"/>
        <v>39520</v>
      </c>
      <c r="M40">
        <f t="shared" si="7"/>
        <v>3.952</v>
      </c>
    </row>
    <row r="41" spans="2:13" x14ac:dyDescent="0.35">
      <c r="B41">
        <v>7000</v>
      </c>
      <c r="C41">
        <f t="shared" si="3"/>
        <v>36</v>
      </c>
      <c r="D41">
        <f t="shared" si="4"/>
        <v>210000</v>
      </c>
      <c r="E41">
        <f t="shared" si="5"/>
        <v>21</v>
      </c>
      <c r="F41">
        <f t="shared" si="8"/>
        <v>-2.5714285714285805</v>
      </c>
      <c r="G41">
        <f t="shared" si="11"/>
        <v>-2.5714285714285712</v>
      </c>
      <c r="H41">
        <f t="shared" si="9"/>
        <v>10</v>
      </c>
      <c r="I41">
        <f t="shared" si="10"/>
        <v>22.4</v>
      </c>
      <c r="J41">
        <f t="shared" si="12"/>
        <v>252000</v>
      </c>
      <c r="K41">
        <f t="shared" si="6"/>
        <v>25.2</v>
      </c>
      <c r="L41">
        <f t="shared" si="13"/>
        <v>42000</v>
      </c>
      <c r="M41">
        <f t="shared" si="7"/>
        <v>4.2</v>
      </c>
    </row>
    <row r="42" spans="2:13" x14ac:dyDescent="0.35">
      <c r="B42">
        <v>7200</v>
      </c>
      <c r="C42">
        <f t="shared" si="3"/>
        <v>35.6</v>
      </c>
      <c r="D42">
        <f t="shared" si="4"/>
        <v>212000</v>
      </c>
      <c r="E42">
        <f t="shared" si="5"/>
        <v>21.2</v>
      </c>
      <c r="F42">
        <f t="shared" si="8"/>
        <v>-2.4722222222222312</v>
      </c>
      <c r="G42">
        <f t="shared" si="11"/>
        <v>-2.4722222222222223</v>
      </c>
      <c r="H42">
        <f t="shared" si="9"/>
        <v>10</v>
      </c>
      <c r="I42">
        <f t="shared" si="10"/>
        <v>21.6</v>
      </c>
      <c r="J42">
        <f t="shared" si="12"/>
        <v>256320</v>
      </c>
      <c r="K42">
        <f t="shared" si="6"/>
        <v>25.632000000000001</v>
      </c>
      <c r="L42">
        <f t="shared" si="13"/>
        <v>44320</v>
      </c>
      <c r="M42">
        <f t="shared" si="7"/>
        <v>4.4320000000000004</v>
      </c>
    </row>
    <row r="43" spans="2:13" x14ac:dyDescent="0.35">
      <c r="B43">
        <v>7400</v>
      </c>
      <c r="C43">
        <f t="shared" si="3"/>
        <v>35.200000000000003</v>
      </c>
      <c r="D43">
        <f t="shared" si="4"/>
        <v>214000</v>
      </c>
      <c r="E43">
        <f t="shared" si="5"/>
        <v>21.4</v>
      </c>
      <c r="F43">
        <f t="shared" si="8"/>
        <v>-2.3783783783783869</v>
      </c>
      <c r="G43">
        <f t="shared" si="11"/>
        <v>-2.3783783783783785</v>
      </c>
      <c r="H43">
        <f t="shared" si="9"/>
        <v>10</v>
      </c>
      <c r="I43">
        <f t="shared" si="10"/>
        <v>20.800000000000146</v>
      </c>
      <c r="J43">
        <f t="shared" si="12"/>
        <v>260480.00000000003</v>
      </c>
      <c r="K43">
        <f t="shared" si="6"/>
        <v>26.048000000000002</v>
      </c>
      <c r="L43">
        <f t="shared" si="13"/>
        <v>46480.000000000029</v>
      </c>
      <c r="M43">
        <f t="shared" si="7"/>
        <v>4.6480000000000032</v>
      </c>
    </row>
    <row r="44" spans="2:13" x14ac:dyDescent="0.35">
      <c r="B44">
        <v>7600</v>
      </c>
      <c r="C44">
        <f t="shared" si="3"/>
        <v>34.799999999999997</v>
      </c>
      <c r="D44">
        <f t="shared" si="4"/>
        <v>216000</v>
      </c>
      <c r="E44">
        <f t="shared" si="5"/>
        <v>21.6</v>
      </c>
      <c r="F44">
        <f t="shared" si="8"/>
        <v>-2.2894736842104937</v>
      </c>
      <c r="G44">
        <f t="shared" si="11"/>
        <v>-2.2894736842105261</v>
      </c>
      <c r="H44">
        <f t="shared" si="9"/>
        <v>10</v>
      </c>
      <c r="I44">
        <f t="shared" si="10"/>
        <v>19.999999999999854</v>
      </c>
      <c r="J44">
        <f t="shared" si="12"/>
        <v>264480</v>
      </c>
      <c r="K44">
        <f t="shared" si="6"/>
        <v>26.448</v>
      </c>
      <c r="L44">
        <f t="shared" si="13"/>
        <v>48480</v>
      </c>
      <c r="M44">
        <f t="shared" si="7"/>
        <v>4.8479999999999999</v>
      </c>
    </row>
    <row r="45" spans="2:13" x14ac:dyDescent="0.35">
      <c r="B45">
        <v>7800</v>
      </c>
      <c r="C45">
        <f t="shared" si="3"/>
        <v>34.4</v>
      </c>
      <c r="D45">
        <f t="shared" si="4"/>
        <v>218000</v>
      </c>
      <c r="E45">
        <f t="shared" si="5"/>
        <v>21.8</v>
      </c>
      <c r="F45">
        <f t="shared" si="8"/>
        <v>-2.2051282051282128</v>
      </c>
      <c r="G45">
        <f t="shared" si="11"/>
        <v>-2.2051282051282048</v>
      </c>
      <c r="H45">
        <f t="shared" si="9"/>
        <v>10</v>
      </c>
      <c r="I45">
        <f t="shared" si="10"/>
        <v>19.2</v>
      </c>
      <c r="J45">
        <f t="shared" si="12"/>
        <v>268320</v>
      </c>
      <c r="K45">
        <f t="shared" si="6"/>
        <v>26.832000000000001</v>
      </c>
      <c r="L45">
        <f t="shared" si="13"/>
        <v>50320</v>
      </c>
      <c r="M45">
        <f t="shared" si="7"/>
        <v>5.032</v>
      </c>
    </row>
    <row r="46" spans="2:13" x14ac:dyDescent="0.35">
      <c r="B46">
        <v>8000</v>
      </c>
      <c r="C46">
        <f t="shared" si="3"/>
        <v>34</v>
      </c>
      <c r="D46">
        <f t="shared" si="4"/>
        <v>220000</v>
      </c>
      <c r="E46">
        <f t="shared" si="5"/>
        <v>22</v>
      </c>
      <c r="F46">
        <f t="shared" si="8"/>
        <v>-2.1250000000000075</v>
      </c>
      <c r="G46">
        <f t="shared" si="11"/>
        <v>-2.125</v>
      </c>
      <c r="H46">
        <f t="shared" si="9"/>
        <v>10</v>
      </c>
      <c r="I46">
        <f t="shared" si="10"/>
        <v>18.399999999999999</v>
      </c>
      <c r="J46">
        <f t="shared" si="12"/>
        <v>272000</v>
      </c>
      <c r="K46">
        <f t="shared" si="6"/>
        <v>27.2</v>
      </c>
      <c r="L46">
        <f t="shared" si="13"/>
        <v>52000</v>
      </c>
      <c r="M46">
        <f t="shared" si="7"/>
        <v>5.2</v>
      </c>
    </row>
    <row r="47" spans="2:13" x14ac:dyDescent="0.35">
      <c r="B47">
        <v>8200</v>
      </c>
      <c r="C47">
        <f t="shared" si="3"/>
        <v>33.6</v>
      </c>
      <c r="D47">
        <f t="shared" si="4"/>
        <v>222000</v>
      </c>
      <c r="E47">
        <f t="shared" si="5"/>
        <v>22.2</v>
      </c>
      <c r="F47">
        <f t="shared" si="8"/>
        <v>-2.0487804878048852</v>
      </c>
      <c r="G47">
        <f t="shared" si="11"/>
        <v>-2.0487804878048781</v>
      </c>
      <c r="H47">
        <f t="shared" si="9"/>
        <v>10</v>
      </c>
      <c r="I47">
        <f t="shared" si="10"/>
        <v>17.600000000000001</v>
      </c>
      <c r="J47">
        <f t="shared" si="12"/>
        <v>275520</v>
      </c>
      <c r="K47">
        <f t="shared" si="6"/>
        <v>27.552</v>
      </c>
      <c r="L47">
        <f t="shared" si="13"/>
        <v>53520</v>
      </c>
      <c r="M47">
        <f t="shared" si="7"/>
        <v>5.3520000000000003</v>
      </c>
    </row>
    <row r="48" spans="2:13" x14ac:dyDescent="0.35">
      <c r="B48">
        <v>8400</v>
      </c>
      <c r="C48">
        <f t="shared" si="3"/>
        <v>33.200000000000003</v>
      </c>
      <c r="D48">
        <f t="shared" si="4"/>
        <v>224000</v>
      </c>
      <c r="E48">
        <f t="shared" si="5"/>
        <v>22.4</v>
      </c>
      <c r="F48">
        <f t="shared" si="8"/>
        <v>-1.9761904761904834</v>
      </c>
      <c r="G48">
        <f t="shared" si="11"/>
        <v>-1.9761904761904765</v>
      </c>
      <c r="H48">
        <f t="shared" si="9"/>
        <v>10</v>
      </c>
      <c r="I48">
        <f t="shared" si="10"/>
        <v>16.8</v>
      </c>
      <c r="J48">
        <f t="shared" si="12"/>
        <v>278880</v>
      </c>
      <c r="K48">
        <f t="shared" si="6"/>
        <v>27.888000000000002</v>
      </c>
      <c r="L48">
        <f t="shared" si="13"/>
        <v>54880</v>
      </c>
      <c r="M48">
        <f t="shared" si="7"/>
        <v>5.4880000000000004</v>
      </c>
    </row>
    <row r="49" spans="2:13" x14ac:dyDescent="0.35">
      <c r="B49">
        <v>8600</v>
      </c>
      <c r="C49">
        <f t="shared" si="3"/>
        <v>32.799999999999997</v>
      </c>
      <c r="D49">
        <f t="shared" si="4"/>
        <v>226000</v>
      </c>
      <c r="E49">
        <f t="shared" si="5"/>
        <v>22.6</v>
      </c>
      <c r="F49">
        <f t="shared" si="8"/>
        <v>-1.9069767441860193</v>
      </c>
      <c r="G49">
        <f t="shared" si="11"/>
        <v>-1.9069767441860463</v>
      </c>
      <c r="H49">
        <f t="shared" si="9"/>
        <v>10</v>
      </c>
      <c r="I49">
        <f t="shared" si="10"/>
        <v>16</v>
      </c>
      <c r="J49">
        <f t="shared" si="12"/>
        <v>282080</v>
      </c>
      <c r="K49">
        <f t="shared" si="6"/>
        <v>28.207999999999998</v>
      </c>
      <c r="L49">
        <f t="shared" si="13"/>
        <v>56080</v>
      </c>
      <c r="M49">
        <f t="shared" si="7"/>
        <v>5.6079999999999997</v>
      </c>
    </row>
    <row r="50" spans="2:13" x14ac:dyDescent="0.35">
      <c r="B50">
        <v>8800</v>
      </c>
      <c r="C50">
        <f t="shared" si="3"/>
        <v>32.4</v>
      </c>
      <c r="D50">
        <f t="shared" si="4"/>
        <v>228000</v>
      </c>
      <c r="E50">
        <f t="shared" si="5"/>
        <v>22.8</v>
      </c>
      <c r="F50">
        <f t="shared" si="8"/>
        <v>-1.8409090909090973</v>
      </c>
      <c r="G50">
        <f t="shared" si="11"/>
        <v>-1.8409090909090908</v>
      </c>
      <c r="H50">
        <f t="shared" si="9"/>
        <v>10</v>
      </c>
      <c r="I50">
        <f t="shared" si="10"/>
        <v>15.2</v>
      </c>
      <c r="J50">
        <f t="shared" si="12"/>
        <v>285120</v>
      </c>
      <c r="K50">
        <f t="shared" si="6"/>
        <v>28.512</v>
      </c>
      <c r="L50">
        <f t="shared" si="13"/>
        <v>57120</v>
      </c>
      <c r="M50">
        <f t="shared" si="7"/>
        <v>5.7119999999999997</v>
      </c>
    </row>
    <row r="51" spans="2:13" x14ac:dyDescent="0.35">
      <c r="B51">
        <v>9000</v>
      </c>
      <c r="C51">
        <f t="shared" si="3"/>
        <v>32</v>
      </c>
      <c r="D51">
        <f t="shared" si="4"/>
        <v>230000</v>
      </c>
      <c r="E51">
        <f t="shared" si="5"/>
        <v>23</v>
      </c>
      <c r="F51">
        <f t="shared" si="8"/>
        <v>-1.7777777777777841</v>
      </c>
      <c r="G51">
        <f t="shared" si="11"/>
        <v>-1.7777777777777779</v>
      </c>
      <c r="H51">
        <f t="shared" si="9"/>
        <v>10</v>
      </c>
      <c r="I51">
        <f t="shared" si="10"/>
        <v>14.4</v>
      </c>
      <c r="J51">
        <f t="shared" si="12"/>
        <v>288000</v>
      </c>
      <c r="K51">
        <f t="shared" si="6"/>
        <v>28.8</v>
      </c>
      <c r="L51">
        <f t="shared" si="13"/>
        <v>58000</v>
      </c>
      <c r="M51">
        <f t="shared" si="7"/>
        <v>5.8</v>
      </c>
    </row>
    <row r="52" spans="2:13" x14ac:dyDescent="0.35">
      <c r="B52">
        <v>9200</v>
      </c>
      <c r="C52">
        <f t="shared" si="3"/>
        <v>31.599999999999998</v>
      </c>
      <c r="D52">
        <f t="shared" si="4"/>
        <v>232000</v>
      </c>
      <c r="E52">
        <f t="shared" si="5"/>
        <v>23.2</v>
      </c>
      <c r="F52">
        <f t="shared" si="8"/>
        <v>-1.7173913043478168</v>
      </c>
      <c r="G52">
        <f t="shared" si="11"/>
        <v>-1.7173913043478259</v>
      </c>
      <c r="H52">
        <f t="shared" si="9"/>
        <v>10</v>
      </c>
      <c r="I52">
        <f t="shared" si="10"/>
        <v>13.6</v>
      </c>
      <c r="J52">
        <f t="shared" si="12"/>
        <v>290720</v>
      </c>
      <c r="K52">
        <f t="shared" si="6"/>
        <v>29.071999999999999</v>
      </c>
      <c r="L52">
        <f t="shared" si="13"/>
        <v>58720</v>
      </c>
      <c r="M52">
        <f t="shared" si="7"/>
        <v>5.8719999999999999</v>
      </c>
    </row>
    <row r="53" spans="2:13" x14ac:dyDescent="0.35">
      <c r="B53">
        <v>9400</v>
      </c>
      <c r="C53">
        <f t="shared" si="3"/>
        <v>31.2</v>
      </c>
      <c r="D53">
        <f t="shared" si="4"/>
        <v>234000</v>
      </c>
      <c r="E53">
        <f t="shared" si="5"/>
        <v>23.4</v>
      </c>
      <c r="F53">
        <f t="shared" si="8"/>
        <v>-1.6595744680851121</v>
      </c>
      <c r="G53">
        <f t="shared" si="11"/>
        <v>-1.6595744680851063</v>
      </c>
      <c r="H53">
        <f t="shared" si="9"/>
        <v>10</v>
      </c>
      <c r="I53">
        <f t="shared" si="10"/>
        <v>12.8</v>
      </c>
      <c r="J53">
        <f t="shared" si="12"/>
        <v>293280</v>
      </c>
      <c r="K53">
        <f t="shared" si="6"/>
        <v>29.327999999999999</v>
      </c>
      <c r="L53">
        <f t="shared" si="13"/>
        <v>59280</v>
      </c>
      <c r="M53">
        <f t="shared" si="7"/>
        <v>5.9279999999999999</v>
      </c>
    </row>
    <row r="54" spans="2:13" x14ac:dyDescent="0.35">
      <c r="B54">
        <v>9600</v>
      </c>
      <c r="C54">
        <f t="shared" si="3"/>
        <v>30.8</v>
      </c>
      <c r="D54">
        <f t="shared" si="4"/>
        <v>236000</v>
      </c>
      <c r="E54">
        <f t="shared" si="5"/>
        <v>23.6</v>
      </c>
      <c r="F54">
        <f t="shared" si="8"/>
        <v>-1.6041666666666723</v>
      </c>
      <c r="G54">
        <f t="shared" si="11"/>
        <v>-1.6041666666666667</v>
      </c>
      <c r="H54">
        <f t="shared" si="9"/>
        <v>10</v>
      </c>
      <c r="I54">
        <f t="shared" si="10"/>
        <v>12</v>
      </c>
      <c r="J54">
        <f t="shared" si="12"/>
        <v>295680</v>
      </c>
      <c r="K54">
        <f t="shared" si="6"/>
        <v>29.568000000000001</v>
      </c>
      <c r="L54">
        <f t="shared" si="13"/>
        <v>59680</v>
      </c>
      <c r="M54">
        <f t="shared" si="7"/>
        <v>5.968</v>
      </c>
    </row>
    <row r="55" spans="2:13" x14ac:dyDescent="0.35">
      <c r="B55">
        <v>9800</v>
      </c>
      <c r="C55">
        <f t="shared" si="3"/>
        <v>30.4</v>
      </c>
      <c r="D55">
        <f t="shared" si="4"/>
        <v>238000</v>
      </c>
      <c r="E55">
        <f t="shared" si="5"/>
        <v>23.8</v>
      </c>
      <c r="F55">
        <f t="shared" si="8"/>
        <v>-1.551020408163257</v>
      </c>
      <c r="G55">
        <f t="shared" si="11"/>
        <v>-1.5510204081632653</v>
      </c>
      <c r="H55">
        <f t="shared" si="9"/>
        <v>10</v>
      </c>
      <c r="I55">
        <f t="shared" si="10"/>
        <v>11.2</v>
      </c>
      <c r="J55">
        <f t="shared" si="12"/>
        <v>297920</v>
      </c>
      <c r="K55">
        <f t="shared" si="6"/>
        <v>29.792000000000002</v>
      </c>
      <c r="L55">
        <f t="shared" si="13"/>
        <v>59920</v>
      </c>
      <c r="M55">
        <f t="shared" si="7"/>
        <v>5.992</v>
      </c>
    </row>
    <row r="56" spans="2:13" x14ac:dyDescent="0.35">
      <c r="B56" s="3">
        <v>10000</v>
      </c>
      <c r="C56" s="3">
        <f t="shared" si="3"/>
        <v>30</v>
      </c>
      <c r="D56" s="3">
        <f t="shared" si="4"/>
        <v>240000</v>
      </c>
      <c r="E56">
        <f t="shared" si="5"/>
        <v>24</v>
      </c>
      <c r="F56">
        <f t="shared" si="8"/>
        <v>-1.5000000000000053</v>
      </c>
      <c r="G56" s="3">
        <f t="shared" si="11"/>
        <v>-1.5</v>
      </c>
      <c r="H56">
        <f t="shared" si="9"/>
        <v>10</v>
      </c>
      <c r="I56">
        <f t="shared" si="10"/>
        <v>10.4</v>
      </c>
      <c r="J56" s="3">
        <f t="shared" si="12"/>
        <v>300000</v>
      </c>
      <c r="K56">
        <f t="shared" si="6"/>
        <v>30</v>
      </c>
      <c r="L56" s="3">
        <f t="shared" si="13"/>
        <v>60000</v>
      </c>
      <c r="M56">
        <f t="shared" si="7"/>
        <v>6</v>
      </c>
    </row>
    <row r="57" spans="2:13" x14ac:dyDescent="0.35">
      <c r="B57" s="3">
        <v>10050</v>
      </c>
      <c r="C57" s="3">
        <f t="shared" si="3"/>
        <v>29.9</v>
      </c>
      <c r="D57" s="3">
        <f t="shared" si="4"/>
        <v>240500</v>
      </c>
      <c r="E57">
        <f t="shared" si="5"/>
        <v>24.05</v>
      </c>
      <c r="F57">
        <f t="shared" si="8"/>
        <v>-1.4875621890547051</v>
      </c>
      <c r="G57" s="3">
        <f t="shared" si="11"/>
        <v>-1.4875621890547264</v>
      </c>
      <c r="H57">
        <f t="shared" si="9"/>
        <v>10</v>
      </c>
      <c r="I57">
        <f t="shared" si="10"/>
        <v>9.9</v>
      </c>
      <c r="J57" s="3">
        <f t="shared" si="12"/>
        <v>300495</v>
      </c>
      <c r="K57">
        <f t="shared" si="6"/>
        <v>30.049499999999998</v>
      </c>
      <c r="L57" s="3">
        <f t="shared" si="13"/>
        <v>59995</v>
      </c>
      <c r="M57">
        <f t="shared" si="7"/>
        <v>5.9995000000000003</v>
      </c>
    </row>
    <row r="58" spans="2:13" x14ac:dyDescent="0.35">
      <c r="B58" s="3">
        <v>10100</v>
      </c>
      <c r="C58" s="3">
        <f t="shared" si="3"/>
        <v>29.8</v>
      </c>
      <c r="D58" s="3">
        <f t="shared" si="4"/>
        <v>241000</v>
      </c>
      <c r="E58">
        <f t="shared" si="5"/>
        <v>24.1</v>
      </c>
      <c r="F58">
        <f t="shared" si="8"/>
        <v>-1.4752475247525068</v>
      </c>
      <c r="G58" s="3">
        <f t="shared" si="11"/>
        <v>-1.4752475247524752</v>
      </c>
      <c r="H58">
        <f t="shared" si="9"/>
        <v>10</v>
      </c>
      <c r="I58">
        <f t="shared" si="10"/>
        <v>9.6999999999999993</v>
      </c>
      <c r="J58" s="3">
        <f t="shared" si="12"/>
        <v>300980</v>
      </c>
      <c r="K58">
        <f t="shared" si="6"/>
        <v>30.097999999999999</v>
      </c>
      <c r="L58" s="3">
        <f t="shared" si="13"/>
        <v>59980</v>
      </c>
      <c r="M58">
        <f t="shared" si="7"/>
        <v>5.9980000000000002</v>
      </c>
    </row>
    <row r="59" spans="2:13" x14ac:dyDescent="0.35">
      <c r="B59">
        <v>10200</v>
      </c>
      <c r="C59">
        <f t="shared" si="3"/>
        <v>29.599999999999998</v>
      </c>
      <c r="D59">
        <f t="shared" si="4"/>
        <v>242000</v>
      </c>
      <c r="E59">
        <f t="shared" si="5"/>
        <v>24.2</v>
      </c>
      <c r="F59">
        <f t="shared" si="8"/>
        <v>-1.450980392156842</v>
      </c>
      <c r="G59">
        <f t="shared" si="11"/>
        <v>-1.4509803921568627</v>
      </c>
      <c r="H59">
        <f t="shared" si="9"/>
        <v>10</v>
      </c>
      <c r="I59">
        <f>((B59*C59)-(B56*C56))/(B59-B56)</f>
        <v>9.6</v>
      </c>
      <c r="J59">
        <f t="shared" si="12"/>
        <v>301920</v>
      </c>
      <c r="K59">
        <f t="shared" si="6"/>
        <v>30.192</v>
      </c>
      <c r="L59">
        <f t="shared" si="13"/>
        <v>59920</v>
      </c>
      <c r="M59">
        <f t="shared" si="7"/>
        <v>5.992</v>
      </c>
    </row>
    <row r="60" spans="2:13" x14ac:dyDescent="0.35">
      <c r="B60">
        <v>10400</v>
      </c>
      <c r="C60">
        <f t="shared" si="3"/>
        <v>29.2</v>
      </c>
      <c r="D60">
        <f t="shared" si="4"/>
        <v>244000</v>
      </c>
      <c r="E60">
        <f t="shared" si="5"/>
        <v>24.4</v>
      </c>
      <c r="F60">
        <f t="shared" si="8"/>
        <v>-1.4038461538461586</v>
      </c>
      <c r="G60">
        <f t="shared" si="11"/>
        <v>-1.4038461538461537</v>
      </c>
      <c r="H60">
        <f t="shared" si="9"/>
        <v>10</v>
      </c>
      <c r="I60">
        <f t="shared" si="10"/>
        <v>8.8000000000000007</v>
      </c>
      <c r="J60">
        <f t="shared" si="12"/>
        <v>303680</v>
      </c>
      <c r="K60">
        <f t="shared" si="6"/>
        <v>30.367999999999999</v>
      </c>
      <c r="L60">
        <f t="shared" si="13"/>
        <v>59680</v>
      </c>
      <c r="M60">
        <f t="shared" si="7"/>
        <v>5.968</v>
      </c>
    </row>
    <row r="61" spans="2:13" x14ac:dyDescent="0.35">
      <c r="B61">
        <v>10600</v>
      </c>
      <c r="C61">
        <f t="shared" si="3"/>
        <v>28.8</v>
      </c>
      <c r="D61">
        <f t="shared" si="4"/>
        <v>246000</v>
      </c>
      <c r="E61">
        <f t="shared" si="5"/>
        <v>24.6</v>
      </c>
      <c r="F61">
        <f t="shared" si="8"/>
        <v>-1.3584905660377407</v>
      </c>
      <c r="G61">
        <f t="shared" si="11"/>
        <v>-1.358490566037736</v>
      </c>
      <c r="H61">
        <f t="shared" si="9"/>
        <v>10</v>
      </c>
      <c r="I61">
        <f t="shared" si="10"/>
        <v>8</v>
      </c>
      <c r="J61">
        <f t="shared" si="12"/>
        <v>305280</v>
      </c>
      <c r="K61">
        <f t="shared" si="6"/>
        <v>30.527999999999999</v>
      </c>
      <c r="L61">
        <f t="shared" si="13"/>
        <v>59280</v>
      </c>
      <c r="M61">
        <f t="shared" si="7"/>
        <v>5.9279999999999999</v>
      </c>
    </row>
    <row r="62" spans="2:13" x14ac:dyDescent="0.35">
      <c r="B62">
        <v>10800</v>
      </c>
      <c r="C62">
        <f t="shared" si="3"/>
        <v>28.4</v>
      </c>
      <c r="D62">
        <f t="shared" si="4"/>
        <v>248000</v>
      </c>
      <c r="E62">
        <f t="shared" si="5"/>
        <v>24.8</v>
      </c>
      <c r="F62">
        <f t="shared" si="8"/>
        <v>-1.3148148148148076</v>
      </c>
      <c r="G62">
        <f t="shared" si="11"/>
        <v>-1.3148148148148147</v>
      </c>
      <c r="H62">
        <f t="shared" si="9"/>
        <v>10</v>
      </c>
      <c r="I62">
        <f t="shared" si="10"/>
        <v>7.2</v>
      </c>
      <c r="J62">
        <f t="shared" si="12"/>
        <v>306720</v>
      </c>
      <c r="K62">
        <f t="shared" si="6"/>
        <v>30.672000000000001</v>
      </c>
      <c r="L62">
        <f t="shared" si="13"/>
        <v>58720</v>
      </c>
      <c r="M62">
        <f t="shared" si="7"/>
        <v>5.8719999999999999</v>
      </c>
    </row>
    <row r="63" spans="2:13" x14ac:dyDescent="0.35">
      <c r="B63">
        <v>11000</v>
      </c>
      <c r="C63">
        <f t="shared" si="3"/>
        <v>28</v>
      </c>
      <c r="D63">
        <f t="shared" si="4"/>
        <v>250000</v>
      </c>
      <c r="E63">
        <f t="shared" si="5"/>
        <v>25</v>
      </c>
      <c r="F63">
        <f t="shared" si="8"/>
        <v>-1.2727272727272774</v>
      </c>
      <c r="G63">
        <f t="shared" si="11"/>
        <v>-1.2727272727272727</v>
      </c>
      <c r="H63">
        <f t="shared" si="9"/>
        <v>10</v>
      </c>
      <c r="I63">
        <f t="shared" si="10"/>
        <v>6.4</v>
      </c>
      <c r="J63">
        <f t="shared" si="12"/>
        <v>308000</v>
      </c>
      <c r="K63">
        <f t="shared" si="6"/>
        <v>30.8</v>
      </c>
      <c r="L63">
        <f t="shared" si="13"/>
        <v>58000</v>
      </c>
      <c r="M63">
        <f t="shared" si="7"/>
        <v>5.8</v>
      </c>
    </row>
    <row r="64" spans="2:13" x14ac:dyDescent="0.35">
      <c r="B64">
        <v>11200</v>
      </c>
      <c r="C64">
        <f t="shared" si="3"/>
        <v>27.599999999999998</v>
      </c>
      <c r="D64">
        <f t="shared" si="4"/>
        <v>252000</v>
      </c>
      <c r="E64">
        <f t="shared" si="5"/>
        <v>25.2</v>
      </c>
      <c r="F64">
        <f t="shared" si="8"/>
        <v>-1.2321428571428503</v>
      </c>
      <c r="G64">
        <f t="shared" si="11"/>
        <v>-1.232142857142857</v>
      </c>
      <c r="H64">
        <f t="shared" si="9"/>
        <v>10</v>
      </c>
      <c r="I64">
        <f t="shared" si="10"/>
        <v>5.6</v>
      </c>
      <c r="J64">
        <f t="shared" si="12"/>
        <v>309120</v>
      </c>
      <c r="K64">
        <f t="shared" si="6"/>
        <v>30.911999999999999</v>
      </c>
      <c r="L64">
        <f t="shared" si="13"/>
        <v>57120</v>
      </c>
      <c r="M64">
        <f t="shared" si="7"/>
        <v>5.7119999999999997</v>
      </c>
    </row>
    <row r="65" spans="2:13" x14ac:dyDescent="0.35">
      <c r="B65">
        <v>11400</v>
      </c>
      <c r="C65">
        <f t="shared" si="3"/>
        <v>27.2</v>
      </c>
      <c r="D65">
        <f t="shared" si="4"/>
        <v>254000</v>
      </c>
      <c r="E65">
        <f t="shared" si="5"/>
        <v>25.4</v>
      </c>
      <c r="F65">
        <f t="shared" si="8"/>
        <v>-1.1929824561403553</v>
      </c>
      <c r="G65">
        <f t="shared" si="11"/>
        <v>-1.192982456140351</v>
      </c>
      <c r="H65">
        <f t="shared" si="9"/>
        <v>10</v>
      </c>
      <c r="I65">
        <f t="shared" si="10"/>
        <v>4.8</v>
      </c>
      <c r="J65">
        <f t="shared" si="12"/>
        <v>310080</v>
      </c>
      <c r="K65">
        <f t="shared" si="6"/>
        <v>31.007999999999999</v>
      </c>
      <c r="L65">
        <f t="shared" si="13"/>
        <v>56080</v>
      </c>
      <c r="M65">
        <f t="shared" si="7"/>
        <v>5.6079999999999997</v>
      </c>
    </row>
    <row r="66" spans="2:13" x14ac:dyDescent="0.35">
      <c r="B66">
        <v>11600</v>
      </c>
      <c r="C66">
        <f t="shared" si="3"/>
        <v>26.8</v>
      </c>
      <c r="D66">
        <f t="shared" si="4"/>
        <v>256000</v>
      </c>
      <c r="E66">
        <f t="shared" si="5"/>
        <v>25.6</v>
      </c>
      <c r="F66">
        <f t="shared" si="8"/>
        <v>-1.1551724137931074</v>
      </c>
      <c r="G66">
        <f t="shared" si="11"/>
        <v>-1.1551724137931034</v>
      </c>
      <c r="H66">
        <f t="shared" si="9"/>
        <v>10</v>
      </c>
      <c r="I66">
        <f t="shared" si="10"/>
        <v>4</v>
      </c>
      <c r="J66">
        <f t="shared" si="12"/>
        <v>310880</v>
      </c>
      <c r="K66">
        <f t="shared" si="6"/>
        <v>31.088000000000001</v>
      </c>
      <c r="L66">
        <f t="shared" si="13"/>
        <v>54880</v>
      </c>
      <c r="M66">
        <f t="shared" si="7"/>
        <v>5.4880000000000004</v>
      </c>
    </row>
    <row r="67" spans="2:13" x14ac:dyDescent="0.35">
      <c r="B67">
        <v>11800</v>
      </c>
      <c r="C67">
        <f t="shared" si="3"/>
        <v>26.4</v>
      </c>
      <c r="D67">
        <f t="shared" si="4"/>
        <v>258000</v>
      </c>
      <c r="E67">
        <f t="shared" si="5"/>
        <v>25.8</v>
      </c>
      <c r="F67">
        <f t="shared" si="8"/>
        <v>-1.1186440677966041</v>
      </c>
      <c r="G67">
        <f t="shared" si="11"/>
        <v>-1.1186440677966101</v>
      </c>
      <c r="H67">
        <f t="shared" si="9"/>
        <v>10</v>
      </c>
      <c r="I67">
        <f t="shared" si="10"/>
        <v>3.2</v>
      </c>
      <c r="J67">
        <f t="shared" si="12"/>
        <v>311520</v>
      </c>
      <c r="K67">
        <f t="shared" si="6"/>
        <v>31.152000000000001</v>
      </c>
      <c r="L67">
        <f t="shared" si="13"/>
        <v>53520</v>
      </c>
      <c r="M67">
        <f t="shared" si="7"/>
        <v>5.3520000000000003</v>
      </c>
    </row>
    <row r="68" spans="2:13" x14ac:dyDescent="0.35">
      <c r="B68">
        <v>12000</v>
      </c>
      <c r="C68">
        <f t="shared" si="3"/>
        <v>26</v>
      </c>
      <c r="D68">
        <f t="shared" si="4"/>
        <v>260000</v>
      </c>
      <c r="E68">
        <f t="shared" si="5"/>
        <v>26</v>
      </c>
      <c r="F68">
        <f t="shared" si="8"/>
        <v>-1.083333333333337</v>
      </c>
      <c r="G68">
        <f t="shared" si="11"/>
        <v>-1.0833333333333333</v>
      </c>
      <c r="H68">
        <f t="shared" si="9"/>
        <v>10</v>
      </c>
      <c r="I68">
        <f t="shared" si="10"/>
        <v>2.4</v>
      </c>
      <c r="J68">
        <f t="shared" si="12"/>
        <v>312000</v>
      </c>
      <c r="K68">
        <f t="shared" si="6"/>
        <v>31.2</v>
      </c>
      <c r="L68">
        <f t="shared" si="13"/>
        <v>52000</v>
      </c>
      <c r="M68">
        <f t="shared" si="7"/>
        <v>5.2</v>
      </c>
    </row>
    <row r="69" spans="2:13" x14ac:dyDescent="0.35">
      <c r="B69">
        <v>12200</v>
      </c>
      <c r="C69">
        <f t="shared" si="3"/>
        <v>25.599999999999998</v>
      </c>
      <c r="D69">
        <f t="shared" si="4"/>
        <v>262000</v>
      </c>
      <c r="E69">
        <f t="shared" si="5"/>
        <v>26.2</v>
      </c>
      <c r="F69">
        <f t="shared" si="8"/>
        <v>-1.0491803278688467</v>
      </c>
      <c r="G69">
        <f t="shared" si="11"/>
        <v>-1.0491803278688523</v>
      </c>
      <c r="H69">
        <f t="shared" si="9"/>
        <v>10</v>
      </c>
      <c r="I69">
        <f t="shared" si="10"/>
        <v>1.6</v>
      </c>
      <c r="J69">
        <f t="shared" si="12"/>
        <v>312320</v>
      </c>
      <c r="K69">
        <f t="shared" si="6"/>
        <v>31.231999999999999</v>
      </c>
      <c r="L69">
        <f t="shared" si="13"/>
        <v>50320</v>
      </c>
      <c r="M69">
        <f t="shared" si="7"/>
        <v>5.032</v>
      </c>
    </row>
    <row r="70" spans="2:13" x14ac:dyDescent="0.35">
      <c r="B70">
        <v>12400</v>
      </c>
      <c r="C70">
        <f t="shared" si="3"/>
        <v>25.2</v>
      </c>
      <c r="D70">
        <f t="shared" si="4"/>
        <v>264000</v>
      </c>
      <c r="E70">
        <f t="shared" si="5"/>
        <v>26.4</v>
      </c>
      <c r="F70">
        <f t="shared" si="8"/>
        <v>-1.0161290322580681</v>
      </c>
      <c r="G70">
        <f t="shared" si="11"/>
        <v>-1.0161290322580645</v>
      </c>
      <c r="H70">
        <f t="shared" si="9"/>
        <v>10</v>
      </c>
      <c r="I70">
        <f t="shared" si="10"/>
        <v>0.8</v>
      </c>
      <c r="J70">
        <f t="shared" si="12"/>
        <v>312480</v>
      </c>
      <c r="K70">
        <f t="shared" si="6"/>
        <v>31.248000000000001</v>
      </c>
      <c r="L70">
        <f t="shared" si="13"/>
        <v>48480</v>
      </c>
      <c r="M70">
        <f t="shared" si="7"/>
        <v>4.8479999999999999</v>
      </c>
    </row>
    <row r="71" spans="2:13" x14ac:dyDescent="0.35">
      <c r="B71" s="3">
        <v>12600</v>
      </c>
      <c r="C71" s="3">
        <f t="shared" si="3"/>
        <v>24.8</v>
      </c>
      <c r="D71" s="3">
        <f t="shared" si="4"/>
        <v>266000</v>
      </c>
      <c r="E71">
        <f t="shared" si="5"/>
        <v>26.6</v>
      </c>
      <c r="F71">
        <f t="shared" si="8"/>
        <v>-0.98412698412698774</v>
      </c>
      <c r="G71" s="3">
        <f t="shared" si="11"/>
        <v>-0.98412698412698418</v>
      </c>
      <c r="H71" s="3">
        <f t="shared" si="9"/>
        <v>10</v>
      </c>
      <c r="I71" s="3">
        <f t="shared" si="10"/>
        <v>0</v>
      </c>
      <c r="J71" s="3">
        <f t="shared" si="12"/>
        <v>312480</v>
      </c>
      <c r="K71">
        <f t="shared" si="6"/>
        <v>31.248000000000001</v>
      </c>
      <c r="L71" s="3">
        <f t="shared" si="13"/>
        <v>46480</v>
      </c>
      <c r="M71">
        <f t="shared" si="7"/>
        <v>4.6479999999999997</v>
      </c>
    </row>
    <row r="72" spans="2:13" x14ac:dyDescent="0.35">
      <c r="B72">
        <v>12800</v>
      </c>
      <c r="C72">
        <f t="shared" si="3"/>
        <v>24.4</v>
      </c>
      <c r="D72">
        <f t="shared" si="4"/>
        <v>268000</v>
      </c>
      <c r="E72">
        <f t="shared" si="5"/>
        <v>26.8</v>
      </c>
      <c r="F72">
        <f t="shared" ref="F72:F135" si="14">((B72-B71)/(C72-C71))*(C72/B72)</f>
        <v>-0.95312499999999489</v>
      </c>
      <c r="G72">
        <f t="shared" ref="G72:G103" si="15">(-1/0.002)*((50-0.002*B72)/B72)</f>
        <v>-0.953125</v>
      </c>
      <c r="H72">
        <f t="shared" si="9"/>
        <v>10</v>
      </c>
      <c r="I72">
        <f t="shared" si="10"/>
        <v>-0.8</v>
      </c>
      <c r="J72">
        <f t="shared" ref="J72:J103" si="16">C72*B72</f>
        <v>312320</v>
      </c>
      <c r="K72">
        <f t="shared" si="6"/>
        <v>31.231999999999999</v>
      </c>
      <c r="L72">
        <f t="shared" ref="L72:L103" si="17">J72-D72</f>
        <v>44320</v>
      </c>
      <c r="M72">
        <f t="shared" si="7"/>
        <v>4.4320000000000004</v>
      </c>
    </row>
    <row r="73" spans="2:13" x14ac:dyDescent="0.35">
      <c r="B73">
        <v>13000</v>
      </c>
      <c r="C73">
        <f t="shared" ref="C73:C78" si="18">50-0.002*B73</f>
        <v>24</v>
      </c>
      <c r="D73">
        <f t="shared" ref="D73:D136" si="19">140000+10*B73</f>
        <v>270000</v>
      </c>
      <c r="E73">
        <f t="shared" ref="E73:E136" si="20">D73/10000</f>
        <v>27</v>
      </c>
      <c r="F73">
        <f t="shared" si="14"/>
        <v>-0.92307692307692635</v>
      </c>
      <c r="G73">
        <f t="shared" si="15"/>
        <v>-0.92307692307692302</v>
      </c>
      <c r="H73">
        <f t="shared" si="9"/>
        <v>10</v>
      </c>
      <c r="I73">
        <f t="shared" si="10"/>
        <v>-1.6</v>
      </c>
      <c r="J73">
        <f t="shared" si="16"/>
        <v>312000</v>
      </c>
      <c r="K73">
        <f t="shared" ref="K73:K136" si="21">J73/10000</f>
        <v>31.2</v>
      </c>
      <c r="L73">
        <f t="shared" si="17"/>
        <v>42000</v>
      </c>
      <c r="M73">
        <f t="shared" ref="M73:M136" si="22">L73/10000</f>
        <v>4.2</v>
      </c>
    </row>
    <row r="74" spans="2:13" x14ac:dyDescent="0.35">
      <c r="B74">
        <v>13200</v>
      </c>
      <c r="C74">
        <f t="shared" si="18"/>
        <v>23.599999999999998</v>
      </c>
      <c r="D74">
        <f t="shared" si="19"/>
        <v>272000</v>
      </c>
      <c r="E74">
        <f t="shared" si="20"/>
        <v>27.2</v>
      </c>
      <c r="F74">
        <f t="shared" si="14"/>
        <v>-0.89393939393938904</v>
      </c>
      <c r="G74">
        <f t="shared" si="15"/>
        <v>-0.89393939393939381</v>
      </c>
      <c r="H74">
        <f t="shared" ref="H74:H136" si="23">(D74-D73)/(B74-B73)</f>
        <v>10</v>
      </c>
      <c r="I74">
        <f t="shared" ref="I74:I135" si="24">((B74*C74)-(B73*C73))/(B74-B73)</f>
        <v>-2.4</v>
      </c>
      <c r="J74">
        <f t="shared" si="16"/>
        <v>311520</v>
      </c>
      <c r="K74">
        <f t="shared" si="21"/>
        <v>31.152000000000001</v>
      </c>
      <c r="L74">
        <f t="shared" si="17"/>
        <v>39520</v>
      </c>
      <c r="M74">
        <f t="shared" si="22"/>
        <v>3.952</v>
      </c>
    </row>
    <row r="75" spans="2:13" x14ac:dyDescent="0.35">
      <c r="B75">
        <v>13400</v>
      </c>
      <c r="C75">
        <f t="shared" si="18"/>
        <v>23.2</v>
      </c>
      <c r="D75">
        <f t="shared" si="19"/>
        <v>274000</v>
      </c>
      <c r="E75">
        <f t="shared" si="20"/>
        <v>27.4</v>
      </c>
      <c r="F75">
        <f t="shared" si="14"/>
        <v>-0.86567164179104772</v>
      </c>
      <c r="G75">
        <f t="shared" si="15"/>
        <v>-0.86567164179104472</v>
      </c>
      <c r="H75">
        <f t="shared" si="23"/>
        <v>10</v>
      </c>
      <c r="I75">
        <f t="shared" si="24"/>
        <v>-3.2</v>
      </c>
      <c r="J75">
        <f t="shared" si="16"/>
        <v>310880</v>
      </c>
      <c r="K75">
        <f t="shared" si="21"/>
        <v>31.088000000000001</v>
      </c>
      <c r="L75">
        <f t="shared" si="17"/>
        <v>36880</v>
      </c>
      <c r="M75">
        <f t="shared" si="22"/>
        <v>3.6880000000000002</v>
      </c>
    </row>
    <row r="76" spans="2:13" x14ac:dyDescent="0.35">
      <c r="B76">
        <v>13600</v>
      </c>
      <c r="C76">
        <f t="shared" si="18"/>
        <v>22.8</v>
      </c>
      <c r="D76">
        <f t="shared" si="19"/>
        <v>276000</v>
      </c>
      <c r="E76">
        <f t="shared" si="20"/>
        <v>27.6</v>
      </c>
      <c r="F76">
        <f t="shared" si="14"/>
        <v>-0.83823529411765008</v>
      </c>
      <c r="G76">
        <f t="shared" si="15"/>
        <v>-0.83823529411764708</v>
      </c>
      <c r="H76">
        <f t="shared" si="23"/>
        <v>10</v>
      </c>
      <c r="I76">
        <f t="shared" si="24"/>
        <v>-4</v>
      </c>
      <c r="J76">
        <f t="shared" si="16"/>
        <v>310080</v>
      </c>
      <c r="K76">
        <f t="shared" si="21"/>
        <v>31.007999999999999</v>
      </c>
      <c r="L76">
        <f t="shared" si="17"/>
        <v>34080</v>
      </c>
      <c r="M76">
        <f t="shared" si="22"/>
        <v>3.4079999999999999</v>
      </c>
    </row>
    <row r="77" spans="2:13" x14ac:dyDescent="0.35">
      <c r="B77">
        <v>13800</v>
      </c>
      <c r="C77">
        <f t="shared" si="18"/>
        <v>22.4</v>
      </c>
      <c r="D77">
        <f t="shared" si="19"/>
        <v>278000</v>
      </c>
      <c r="E77">
        <f t="shared" si="20"/>
        <v>27.8</v>
      </c>
      <c r="F77">
        <f t="shared" si="14"/>
        <v>-0.81159420289854634</v>
      </c>
      <c r="G77">
        <f t="shared" si="15"/>
        <v>-0.81159420289855078</v>
      </c>
      <c r="H77">
        <f t="shared" si="23"/>
        <v>10</v>
      </c>
      <c r="I77">
        <f t="shared" si="24"/>
        <v>-4.8</v>
      </c>
      <c r="J77">
        <f t="shared" si="16"/>
        <v>309120</v>
      </c>
      <c r="K77">
        <f t="shared" si="21"/>
        <v>30.911999999999999</v>
      </c>
      <c r="L77">
        <f t="shared" si="17"/>
        <v>31120</v>
      </c>
      <c r="M77">
        <f t="shared" si="22"/>
        <v>3.1120000000000001</v>
      </c>
    </row>
    <row r="78" spans="2:13" x14ac:dyDescent="0.35">
      <c r="B78">
        <v>14000</v>
      </c>
      <c r="C78">
        <f t="shared" si="18"/>
        <v>22</v>
      </c>
      <c r="D78">
        <f t="shared" si="19"/>
        <v>280000</v>
      </c>
      <c r="E78">
        <f t="shared" si="20"/>
        <v>28</v>
      </c>
      <c r="F78">
        <f t="shared" si="14"/>
        <v>-0.78571428571428847</v>
      </c>
      <c r="G78">
        <f t="shared" si="15"/>
        <v>-0.7857142857142857</v>
      </c>
      <c r="H78">
        <f t="shared" si="23"/>
        <v>10</v>
      </c>
      <c r="I78">
        <f t="shared" si="24"/>
        <v>-5.6</v>
      </c>
      <c r="J78">
        <f t="shared" si="16"/>
        <v>308000</v>
      </c>
      <c r="K78">
        <f t="shared" si="21"/>
        <v>30.8</v>
      </c>
      <c r="L78">
        <f t="shared" si="17"/>
        <v>28000</v>
      </c>
      <c r="M78">
        <f t="shared" si="22"/>
        <v>2.8</v>
      </c>
    </row>
    <row r="79" spans="2:13" x14ac:dyDescent="0.35">
      <c r="B79">
        <v>14200</v>
      </c>
      <c r="C79">
        <f>50-0.002*B79</f>
        <v>21.599999999999998</v>
      </c>
      <c r="D79">
        <f t="shared" si="19"/>
        <v>282000</v>
      </c>
      <c r="E79">
        <f t="shared" si="20"/>
        <v>28.2</v>
      </c>
      <c r="F79">
        <f t="shared" si="14"/>
        <v>-0.76056338028168602</v>
      </c>
      <c r="G79">
        <f t="shared" si="15"/>
        <v>-0.76056338028169002</v>
      </c>
      <c r="H79">
        <f t="shared" si="23"/>
        <v>10</v>
      </c>
      <c r="I79">
        <f t="shared" si="24"/>
        <v>-6.4000000000002908</v>
      </c>
      <c r="J79">
        <f t="shared" si="16"/>
        <v>306719.99999999994</v>
      </c>
      <c r="K79">
        <f t="shared" si="21"/>
        <v>30.671999999999993</v>
      </c>
      <c r="L79">
        <f t="shared" si="17"/>
        <v>24719.999999999942</v>
      </c>
      <c r="M79">
        <f t="shared" si="22"/>
        <v>2.4719999999999942</v>
      </c>
    </row>
    <row r="80" spans="2:13" x14ac:dyDescent="0.35">
      <c r="B80">
        <v>14400</v>
      </c>
      <c r="C80">
        <f t="shared" ref="C80:C136" si="25">50-0.002*B80</f>
        <v>21.2</v>
      </c>
      <c r="D80">
        <f t="shared" si="19"/>
        <v>284000</v>
      </c>
      <c r="E80">
        <f t="shared" si="20"/>
        <v>28.4</v>
      </c>
      <c r="F80">
        <f t="shared" si="14"/>
        <v>-0.73611111111111371</v>
      </c>
      <c r="G80">
        <f t="shared" si="15"/>
        <v>-0.73611111111111105</v>
      </c>
      <c r="H80">
        <f t="shared" si="23"/>
        <v>10</v>
      </c>
      <c r="I80">
        <f t="shared" si="24"/>
        <v>-7.1999999999997089</v>
      </c>
      <c r="J80">
        <f t="shared" si="16"/>
        <v>305280</v>
      </c>
      <c r="K80">
        <f t="shared" si="21"/>
        <v>30.527999999999999</v>
      </c>
      <c r="L80">
        <f t="shared" si="17"/>
        <v>21280</v>
      </c>
      <c r="M80">
        <f t="shared" si="22"/>
        <v>2.1280000000000001</v>
      </c>
    </row>
    <row r="81" spans="2:13" x14ac:dyDescent="0.35">
      <c r="B81">
        <v>14600</v>
      </c>
      <c r="C81">
        <f t="shared" si="25"/>
        <v>20.8</v>
      </c>
      <c r="D81">
        <f t="shared" si="19"/>
        <v>286000</v>
      </c>
      <c r="E81">
        <f t="shared" si="20"/>
        <v>28.6</v>
      </c>
      <c r="F81">
        <f t="shared" si="14"/>
        <v>-0.71232876712329019</v>
      </c>
      <c r="G81">
        <f t="shared" si="15"/>
        <v>-0.71232876712328763</v>
      </c>
      <c r="H81">
        <f t="shared" si="23"/>
        <v>10</v>
      </c>
      <c r="I81">
        <f t="shared" si="24"/>
        <v>-8</v>
      </c>
      <c r="J81">
        <f t="shared" si="16"/>
        <v>303680</v>
      </c>
      <c r="K81">
        <f t="shared" si="21"/>
        <v>30.367999999999999</v>
      </c>
      <c r="L81">
        <f t="shared" si="17"/>
        <v>17680</v>
      </c>
      <c r="M81">
        <f t="shared" si="22"/>
        <v>1.768</v>
      </c>
    </row>
    <row r="82" spans="2:13" x14ac:dyDescent="0.35">
      <c r="B82">
        <v>14800</v>
      </c>
      <c r="C82">
        <f t="shared" si="25"/>
        <v>20.399999999999999</v>
      </c>
      <c r="D82">
        <f t="shared" si="19"/>
        <v>288000</v>
      </c>
      <c r="E82">
        <f t="shared" si="20"/>
        <v>28.8</v>
      </c>
      <c r="F82">
        <f t="shared" si="14"/>
        <v>-0.68918918918918548</v>
      </c>
      <c r="G82">
        <f t="shared" si="15"/>
        <v>-0.68918918918918914</v>
      </c>
      <c r="H82">
        <f t="shared" si="23"/>
        <v>10</v>
      </c>
      <c r="I82">
        <f t="shared" si="24"/>
        <v>-8.8000000000000007</v>
      </c>
      <c r="J82">
        <f t="shared" si="16"/>
        <v>301920</v>
      </c>
      <c r="K82">
        <f t="shared" si="21"/>
        <v>30.192</v>
      </c>
      <c r="L82">
        <f t="shared" si="17"/>
        <v>13920</v>
      </c>
      <c r="M82">
        <f t="shared" si="22"/>
        <v>1.3919999999999999</v>
      </c>
    </row>
    <row r="83" spans="2:13" x14ac:dyDescent="0.35">
      <c r="B83">
        <v>15000</v>
      </c>
      <c r="C83">
        <f t="shared" si="25"/>
        <v>20</v>
      </c>
      <c r="D83">
        <f t="shared" si="19"/>
        <v>290000</v>
      </c>
      <c r="E83">
        <f t="shared" si="20"/>
        <v>29</v>
      </c>
      <c r="F83">
        <f t="shared" si="14"/>
        <v>-0.66666666666666896</v>
      </c>
      <c r="G83">
        <f t="shared" si="15"/>
        <v>-0.66666666666666663</v>
      </c>
      <c r="H83">
        <f t="shared" si="23"/>
        <v>10</v>
      </c>
      <c r="I83">
        <f t="shared" si="24"/>
        <v>-9.6</v>
      </c>
      <c r="J83">
        <f t="shared" si="16"/>
        <v>300000</v>
      </c>
      <c r="K83">
        <f t="shared" si="21"/>
        <v>30</v>
      </c>
      <c r="L83">
        <f t="shared" si="17"/>
        <v>10000</v>
      </c>
      <c r="M83">
        <f t="shared" si="22"/>
        <v>1</v>
      </c>
    </row>
    <row r="84" spans="2:13" x14ac:dyDescent="0.35">
      <c r="B84">
        <v>15200</v>
      </c>
      <c r="C84">
        <f t="shared" si="25"/>
        <v>19.599999999999998</v>
      </c>
      <c r="D84">
        <f t="shared" si="19"/>
        <v>292000</v>
      </c>
      <c r="E84">
        <f t="shared" si="20"/>
        <v>29.2</v>
      </c>
      <c r="F84">
        <f t="shared" si="14"/>
        <v>-0.64473684210525961</v>
      </c>
      <c r="G84">
        <f t="shared" si="15"/>
        <v>-0.64473684210526305</v>
      </c>
      <c r="H84">
        <f t="shared" si="23"/>
        <v>10</v>
      </c>
      <c r="I84">
        <f t="shared" si="24"/>
        <v>-10.400000000000292</v>
      </c>
      <c r="J84">
        <f t="shared" si="16"/>
        <v>297919.99999999994</v>
      </c>
      <c r="K84">
        <f t="shared" si="21"/>
        <v>29.791999999999994</v>
      </c>
      <c r="L84">
        <f t="shared" si="17"/>
        <v>5919.9999999999418</v>
      </c>
      <c r="M84">
        <f t="shared" si="22"/>
        <v>0.5919999999999942</v>
      </c>
    </row>
    <row r="85" spans="2:13" x14ac:dyDescent="0.35">
      <c r="B85">
        <v>15400</v>
      </c>
      <c r="C85">
        <f t="shared" si="25"/>
        <v>19.2</v>
      </c>
      <c r="D85">
        <f t="shared" si="19"/>
        <v>294000</v>
      </c>
      <c r="E85">
        <f t="shared" si="20"/>
        <v>29.4</v>
      </c>
      <c r="F85">
        <f t="shared" si="14"/>
        <v>-0.62337662337662558</v>
      </c>
      <c r="G85">
        <f t="shared" si="15"/>
        <v>-0.62337662337662336</v>
      </c>
      <c r="H85">
        <f t="shared" si="23"/>
        <v>10</v>
      </c>
      <c r="I85">
        <f t="shared" si="24"/>
        <v>-11.19999999999971</v>
      </c>
      <c r="J85">
        <f t="shared" si="16"/>
        <v>295680</v>
      </c>
      <c r="K85">
        <f t="shared" si="21"/>
        <v>29.568000000000001</v>
      </c>
      <c r="L85">
        <f t="shared" si="17"/>
        <v>1680</v>
      </c>
      <c r="M85">
        <f t="shared" si="22"/>
        <v>0.16800000000000001</v>
      </c>
    </row>
    <row r="86" spans="2:13" x14ac:dyDescent="0.35">
      <c r="B86">
        <v>15600</v>
      </c>
      <c r="C86">
        <f t="shared" si="25"/>
        <v>18.8</v>
      </c>
      <c r="D86">
        <f t="shared" si="19"/>
        <v>296000</v>
      </c>
      <c r="E86">
        <f t="shared" si="20"/>
        <v>29.6</v>
      </c>
      <c r="F86">
        <f t="shared" si="14"/>
        <v>-0.60256410256410475</v>
      </c>
      <c r="G86">
        <f t="shared" si="15"/>
        <v>-0.60256410256410264</v>
      </c>
      <c r="H86">
        <f t="shared" si="23"/>
        <v>10</v>
      </c>
      <c r="I86">
        <f t="shared" si="24"/>
        <v>-12</v>
      </c>
      <c r="J86">
        <f t="shared" si="16"/>
        <v>293280</v>
      </c>
      <c r="K86">
        <f t="shared" si="21"/>
        <v>29.327999999999999</v>
      </c>
      <c r="L86">
        <f t="shared" si="17"/>
        <v>-2720</v>
      </c>
      <c r="M86">
        <f t="shared" si="22"/>
        <v>-0.27200000000000002</v>
      </c>
    </row>
    <row r="87" spans="2:13" x14ac:dyDescent="0.35">
      <c r="B87">
        <v>15800</v>
      </c>
      <c r="C87">
        <f t="shared" si="25"/>
        <v>18.399999999999999</v>
      </c>
      <c r="D87">
        <f t="shared" si="19"/>
        <v>298000</v>
      </c>
      <c r="E87">
        <f t="shared" si="20"/>
        <v>29.8</v>
      </c>
      <c r="F87">
        <f t="shared" si="14"/>
        <v>-0.58227848101265511</v>
      </c>
      <c r="G87">
        <f t="shared" si="15"/>
        <v>-0.58227848101265822</v>
      </c>
      <c r="H87">
        <f t="shared" si="23"/>
        <v>10</v>
      </c>
      <c r="I87">
        <f t="shared" si="24"/>
        <v>-12.8</v>
      </c>
      <c r="J87">
        <f t="shared" si="16"/>
        <v>290720</v>
      </c>
      <c r="K87">
        <f t="shared" si="21"/>
        <v>29.071999999999999</v>
      </c>
      <c r="L87">
        <f t="shared" si="17"/>
        <v>-7280</v>
      </c>
      <c r="M87">
        <f t="shared" si="22"/>
        <v>-0.72799999999999998</v>
      </c>
    </row>
    <row r="88" spans="2:13" x14ac:dyDescent="0.35">
      <c r="B88">
        <v>16000</v>
      </c>
      <c r="C88">
        <f t="shared" si="25"/>
        <v>18</v>
      </c>
      <c r="D88">
        <f t="shared" si="19"/>
        <v>300000</v>
      </c>
      <c r="E88">
        <f t="shared" si="20"/>
        <v>30</v>
      </c>
      <c r="F88">
        <f t="shared" si="14"/>
        <v>-0.56250000000000189</v>
      </c>
      <c r="G88">
        <f t="shared" si="15"/>
        <v>-0.5625</v>
      </c>
      <c r="H88">
        <f t="shared" si="23"/>
        <v>10</v>
      </c>
      <c r="I88">
        <f t="shared" si="24"/>
        <v>-13.6</v>
      </c>
      <c r="J88">
        <f t="shared" si="16"/>
        <v>288000</v>
      </c>
      <c r="K88">
        <f t="shared" si="21"/>
        <v>28.8</v>
      </c>
      <c r="L88">
        <f t="shared" si="17"/>
        <v>-12000</v>
      </c>
      <c r="M88">
        <f t="shared" si="22"/>
        <v>-1.2</v>
      </c>
    </row>
    <row r="89" spans="2:13" x14ac:dyDescent="0.35">
      <c r="B89">
        <v>16200</v>
      </c>
      <c r="C89">
        <f t="shared" si="25"/>
        <v>17.600000000000001</v>
      </c>
      <c r="D89">
        <f t="shared" si="19"/>
        <v>302000</v>
      </c>
      <c r="E89">
        <f t="shared" si="20"/>
        <v>30.2</v>
      </c>
      <c r="F89">
        <f t="shared" si="14"/>
        <v>-0.54320987654321184</v>
      </c>
      <c r="G89">
        <f t="shared" si="15"/>
        <v>-0.54320987654320985</v>
      </c>
      <c r="H89">
        <f t="shared" si="23"/>
        <v>10</v>
      </c>
      <c r="I89">
        <f t="shared" si="24"/>
        <v>-14.4</v>
      </c>
      <c r="J89">
        <f t="shared" si="16"/>
        <v>285120</v>
      </c>
      <c r="K89">
        <f t="shared" si="21"/>
        <v>28.512</v>
      </c>
      <c r="L89">
        <f t="shared" si="17"/>
        <v>-16880</v>
      </c>
      <c r="M89">
        <f t="shared" si="22"/>
        <v>-1.6879999999999999</v>
      </c>
    </row>
    <row r="90" spans="2:13" x14ac:dyDescent="0.35">
      <c r="B90">
        <v>16400</v>
      </c>
      <c r="C90">
        <f t="shared" si="25"/>
        <v>17.200000000000003</v>
      </c>
      <c r="D90">
        <f t="shared" si="19"/>
        <v>304000</v>
      </c>
      <c r="E90">
        <f t="shared" si="20"/>
        <v>30.4</v>
      </c>
      <c r="F90">
        <f t="shared" si="14"/>
        <v>-0.52439024390244104</v>
      </c>
      <c r="G90">
        <f t="shared" si="15"/>
        <v>-0.52439024390243916</v>
      </c>
      <c r="H90">
        <f t="shared" si="23"/>
        <v>10</v>
      </c>
      <c r="I90">
        <f t="shared" si="24"/>
        <v>-15.19999999999971</v>
      </c>
      <c r="J90">
        <f t="shared" si="16"/>
        <v>282080.00000000006</v>
      </c>
      <c r="K90">
        <f t="shared" si="21"/>
        <v>28.208000000000006</v>
      </c>
      <c r="L90">
        <f t="shared" si="17"/>
        <v>-21919.999999999942</v>
      </c>
      <c r="M90">
        <f t="shared" si="22"/>
        <v>-2.1919999999999944</v>
      </c>
    </row>
    <row r="91" spans="2:13" x14ac:dyDescent="0.35">
      <c r="B91">
        <v>16600</v>
      </c>
      <c r="C91">
        <f t="shared" si="25"/>
        <v>16.799999999999997</v>
      </c>
      <c r="D91">
        <f t="shared" si="19"/>
        <v>306000</v>
      </c>
      <c r="E91">
        <f t="shared" si="20"/>
        <v>30.6</v>
      </c>
      <c r="F91">
        <f t="shared" si="14"/>
        <v>-0.50602409638553492</v>
      </c>
      <c r="G91">
        <f t="shared" si="15"/>
        <v>-0.50602409638554213</v>
      </c>
      <c r="H91">
        <f t="shared" si="23"/>
        <v>10</v>
      </c>
      <c r="I91">
        <f t="shared" si="24"/>
        <v>-16.000000000000583</v>
      </c>
      <c r="J91">
        <f t="shared" si="16"/>
        <v>278879.99999999994</v>
      </c>
      <c r="K91">
        <f t="shared" si="21"/>
        <v>27.887999999999995</v>
      </c>
      <c r="L91">
        <f t="shared" si="17"/>
        <v>-27120.000000000058</v>
      </c>
      <c r="M91">
        <f t="shared" si="22"/>
        <v>-2.712000000000006</v>
      </c>
    </row>
    <row r="92" spans="2:13" x14ac:dyDescent="0.35">
      <c r="B92">
        <v>16800</v>
      </c>
      <c r="C92">
        <f t="shared" si="25"/>
        <v>16.399999999999999</v>
      </c>
      <c r="D92">
        <f t="shared" si="19"/>
        <v>308000</v>
      </c>
      <c r="E92">
        <f t="shared" si="20"/>
        <v>30.8</v>
      </c>
      <c r="F92">
        <f t="shared" si="14"/>
        <v>-0.48809523809523975</v>
      </c>
      <c r="G92">
        <f t="shared" si="15"/>
        <v>-0.48809523809523803</v>
      </c>
      <c r="H92">
        <f t="shared" si="23"/>
        <v>10</v>
      </c>
      <c r="I92">
        <f t="shared" si="24"/>
        <v>-16.799999999999709</v>
      </c>
      <c r="J92">
        <f t="shared" si="16"/>
        <v>275520</v>
      </c>
      <c r="K92">
        <f t="shared" si="21"/>
        <v>27.552</v>
      </c>
      <c r="L92">
        <f t="shared" si="17"/>
        <v>-32480</v>
      </c>
      <c r="M92">
        <f t="shared" si="22"/>
        <v>-3.2480000000000002</v>
      </c>
    </row>
    <row r="93" spans="2:13" x14ac:dyDescent="0.35">
      <c r="B93">
        <v>17000</v>
      </c>
      <c r="C93">
        <f t="shared" si="25"/>
        <v>16</v>
      </c>
      <c r="D93">
        <f t="shared" si="19"/>
        <v>310000</v>
      </c>
      <c r="E93">
        <f t="shared" si="20"/>
        <v>31</v>
      </c>
      <c r="F93">
        <f t="shared" si="14"/>
        <v>-0.47058823529411931</v>
      </c>
      <c r="G93">
        <f t="shared" si="15"/>
        <v>-0.47058823529411764</v>
      </c>
      <c r="H93">
        <f t="shared" si="23"/>
        <v>10</v>
      </c>
      <c r="I93">
        <f t="shared" si="24"/>
        <v>-17.600000000000001</v>
      </c>
      <c r="J93">
        <f t="shared" si="16"/>
        <v>272000</v>
      </c>
      <c r="K93">
        <f t="shared" si="21"/>
        <v>27.2</v>
      </c>
      <c r="L93">
        <f t="shared" si="17"/>
        <v>-38000</v>
      </c>
      <c r="M93">
        <f t="shared" si="22"/>
        <v>-3.8</v>
      </c>
    </row>
    <row r="94" spans="2:13" x14ac:dyDescent="0.35">
      <c r="B94">
        <v>17200</v>
      </c>
      <c r="C94">
        <f t="shared" si="25"/>
        <v>15.600000000000001</v>
      </c>
      <c r="D94">
        <f t="shared" si="19"/>
        <v>312000</v>
      </c>
      <c r="E94">
        <f t="shared" si="20"/>
        <v>31.2</v>
      </c>
      <c r="F94">
        <f t="shared" si="14"/>
        <v>-0.45348837209302489</v>
      </c>
      <c r="G94">
        <f t="shared" si="15"/>
        <v>-0.45348837209302334</v>
      </c>
      <c r="H94">
        <f t="shared" si="23"/>
        <v>10</v>
      </c>
      <c r="I94">
        <f t="shared" si="24"/>
        <v>-18.399999999999999</v>
      </c>
      <c r="J94">
        <f t="shared" si="16"/>
        <v>268320</v>
      </c>
      <c r="K94">
        <f t="shared" si="21"/>
        <v>26.832000000000001</v>
      </c>
      <c r="L94">
        <f t="shared" si="17"/>
        <v>-43680</v>
      </c>
      <c r="M94">
        <f t="shared" si="22"/>
        <v>-4.3680000000000003</v>
      </c>
    </row>
    <row r="95" spans="2:13" x14ac:dyDescent="0.35">
      <c r="B95">
        <v>17400</v>
      </c>
      <c r="C95">
        <f t="shared" si="25"/>
        <v>15.199999999999996</v>
      </c>
      <c r="D95">
        <f t="shared" si="19"/>
        <v>314000</v>
      </c>
      <c r="E95">
        <f t="shared" si="20"/>
        <v>31.4</v>
      </c>
      <c r="F95">
        <f t="shared" si="14"/>
        <v>-0.43678160919539594</v>
      </c>
      <c r="G95">
        <f t="shared" si="15"/>
        <v>-0.43678160919540215</v>
      </c>
      <c r="H95">
        <f t="shared" si="23"/>
        <v>10</v>
      </c>
      <c r="I95">
        <f t="shared" si="24"/>
        <v>-19.200000000000291</v>
      </c>
      <c r="J95">
        <f t="shared" si="16"/>
        <v>264479.99999999994</v>
      </c>
      <c r="K95">
        <f t="shared" si="21"/>
        <v>26.447999999999993</v>
      </c>
      <c r="L95">
        <f t="shared" si="17"/>
        <v>-49520.000000000058</v>
      </c>
      <c r="M95">
        <f t="shared" si="22"/>
        <v>-4.9520000000000062</v>
      </c>
    </row>
    <row r="96" spans="2:13" x14ac:dyDescent="0.35">
      <c r="B96">
        <v>17600</v>
      </c>
      <c r="C96">
        <f t="shared" si="25"/>
        <v>14.799999999999997</v>
      </c>
      <c r="D96">
        <f t="shared" si="19"/>
        <v>316000</v>
      </c>
      <c r="E96">
        <f t="shared" si="20"/>
        <v>31.6</v>
      </c>
      <c r="F96">
        <f t="shared" si="14"/>
        <v>-0.42045454545454686</v>
      </c>
      <c r="G96">
        <f t="shared" si="15"/>
        <v>-0.42045454545454536</v>
      </c>
      <c r="H96">
        <f t="shared" si="23"/>
        <v>10</v>
      </c>
      <c r="I96">
        <f t="shared" si="24"/>
        <v>-20</v>
      </c>
      <c r="J96">
        <f t="shared" si="16"/>
        <v>260479.99999999994</v>
      </c>
      <c r="K96">
        <f t="shared" si="21"/>
        <v>26.047999999999995</v>
      </c>
      <c r="L96">
        <f t="shared" si="17"/>
        <v>-55520.000000000058</v>
      </c>
      <c r="M96">
        <f t="shared" si="22"/>
        <v>-5.5520000000000058</v>
      </c>
    </row>
    <row r="97" spans="2:13" x14ac:dyDescent="0.35">
      <c r="B97">
        <v>17800</v>
      </c>
      <c r="C97">
        <f t="shared" si="25"/>
        <v>14.399999999999999</v>
      </c>
      <c r="D97">
        <f t="shared" si="19"/>
        <v>318000</v>
      </c>
      <c r="E97">
        <f t="shared" si="20"/>
        <v>31.8</v>
      </c>
      <c r="F97">
        <f t="shared" si="14"/>
        <v>-0.40449438202247329</v>
      </c>
      <c r="G97">
        <f t="shared" si="15"/>
        <v>-0.40449438202247184</v>
      </c>
      <c r="H97">
        <f t="shared" si="23"/>
        <v>10</v>
      </c>
      <c r="I97">
        <f t="shared" si="24"/>
        <v>-20.799999999999855</v>
      </c>
      <c r="J97">
        <f t="shared" si="16"/>
        <v>256319.99999999997</v>
      </c>
      <c r="K97">
        <f t="shared" si="21"/>
        <v>25.631999999999998</v>
      </c>
      <c r="L97">
        <f t="shared" si="17"/>
        <v>-61680.000000000029</v>
      </c>
      <c r="M97">
        <f t="shared" si="22"/>
        <v>-6.1680000000000028</v>
      </c>
    </row>
    <row r="98" spans="2:13" x14ac:dyDescent="0.35">
      <c r="B98">
        <v>18000</v>
      </c>
      <c r="C98">
        <f t="shared" si="25"/>
        <v>14</v>
      </c>
      <c r="D98">
        <f t="shared" si="19"/>
        <v>320000</v>
      </c>
      <c r="E98">
        <f t="shared" si="20"/>
        <v>32</v>
      </c>
      <c r="F98">
        <f t="shared" si="14"/>
        <v>-0.38888888888889023</v>
      </c>
      <c r="G98">
        <f t="shared" si="15"/>
        <v>-0.38888888888888884</v>
      </c>
      <c r="H98">
        <f t="shared" si="23"/>
        <v>10</v>
      </c>
      <c r="I98">
        <f t="shared" si="24"/>
        <v>-21.599999999999856</v>
      </c>
      <c r="J98">
        <f t="shared" si="16"/>
        <v>252000</v>
      </c>
      <c r="K98">
        <f t="shared" si="21"/>
        <v>25.2</v>
      </c>
      <c r="L98">
        <f t="shared" si="17"/>
        <v>-68000</v>
      </c>
      <c r="M98">
        <f t="shared" si="22"/>
        <v>-6.8</v>
      </c>
    </row>
    <row r="99" spans="2:13" x14ac:dyDescent="0.35">
      <c r="B99">
        <v>18200</v>
      </c>
      <c r="C99">
        <f t="shared" si="25"/>
        <v>13.600000000000001</v>
      </c>
      <c r="D99">
        <f t="shared" si="19"/>
        <v>322000</v>
      </c>
      <c r="E99">
        <f t="shared" si="20"/>
        <v>32.200000000000003</v>
      </c>
      <c r="F99">
        <f t="shared" si="14"/>
        <v>-0.37362637362637496</v>
      </c>
      <c r="G99">
        <f t="shared" si="15"/>
        <v>-0.37362637362637363</v>
      </c>
      <c r="H99">
        <f t="shared" si="23"/>
        <v>10</v>
      </c>
      <c r="I99">
        <f t="shared" si="24"/>
        <v>-22.399999999999853</v>
      </c>
      <c r="J99">
        <f t="shared" si="16"/>
        <v>247520.00000000003</v>
      </c>
      <c r="K99">
        <f t="shared" si="21"/>
        <v>24.752000000000002</v>
      </c>
      <c r="L99">
        <f t="shared" si="17"/>
        <v>-74479.999999999971</v>
      </c>
      <c r="M99">
        <f t="shared" si="22"/>
        <v>-7.4479999999999968</v>
      </c>
    </row>
    <row r="100" spans="2:13" x14ac:dyDescent="0.35">
      <c r="B100">
        <v>18400</v>
      </c>
      <c r="C100">
        <f t="shared" si="25"/>
        <v>13.199999999999996</v>
      </c>
      <c r="D100">
        <f t="shared" si="19"/>
        <v>324000</v>
      </c>
      <c r="E100">
        <f t="shared" si="20"/>
        <v>32.4</v>
      </c>
      <c r="F100">
        <f t="shared" si="14"/>
        <v>-0.35869565217390781</v>
      </c>
      <c r="G100">
        <f t="shared" si="15"/>
        <v>-0.35869565217391292</v>
      </c>
      <c r="H100">
        <f t="shared" si="23"/>
        <v>10</v>
      </c>
      <c r="I100">
        <f t="shared" si="24"/>
        <v>-23.200000000000582</v>
      </c>
      <c r="J100">
        <f t="shared" si="16"/>
        <v>242879.99999999991</v>
      </c>
      <c r="K100">
        <f t="shared" si="21"/>
        <v>24.28799999999999</v>
      </c>
      <c r="L100">
        <f t="shared" si="17"/>
        <v>-81120.000000000087</v>
      </c>
      <c r="M100">
        <f t="shared" si="22"/>
        <v>-8.112000000000009</v>
      </c>
    </row>
    <row r="101" spans="2:13" x14ac:dyDescent="0.35">
      <c r="B101">
        <v>18600</v>
      </c>
      <c r="C101">
        <f t="shared" si="25"/>
        <v>12.799999999999997</v>
      </c>
      <c r="D101">
        <f t="shared" si="19"/>
        <v>326000</v>
      </c>
      <c r="E101">
        <f t="shared" si="20"/>
        <v>32.6</v>
      </c>
      <c r="F101">
        <f t="shared" si="14"/>
        <v>-0.34408602150537748</v>
      </c>
      <c r="G101">
        <f t="shared" si="15"/>
        <v>-0.34408602150537626</v>
      </c>
      <c r="H101">
        <f t="shared" si="23"/>
        <v>10</v>
      </c>
      <c r="I101">
        <f t="shared" si="24"/>
        <v>-23.999999999999854</v>
      </c>
      <c r="J101">
        <f t="shared" si="16"/>
        <v>238079.99999999994</v>
      </c>
      <c r="K101">
        <f t="shared" si="21"/>
        <v>23.807999999999993</v>
      </c>
      <c r="L101">
        <f t="shared" si="17"/>
        <v>-87920.000000000058</v>
      </c>
      <c r="M101">
        <f t="shared" si="22"/>
        <v>-8.7920000000000051</v>
      </c>
    </row>
    <row r="102" spans="2:13" x14ac:dyDescent="0.35">
      <c r="B102">
        <v>18800</v>
      </c>
      <c r="C102">
        <f t="shared" si="25"/>
        <v>12.399999999999999</v>
      </c>
      <c r="D102">
        <f t="shared" si="19"/>
        <v>328000</v>
      </c>
      <c r="E102">
        <f t="shared" si="20"/>
        <v>32.799999999999997</v>
      </c>
      <c r="F102">
        <f t="shared" si="14"/>
        <v>-0.32978723404255428</v>
      </c>
      <c r="G102">
        <f t="shared" si="15"/>
        <v>-0.32978723404255311</v>
      </c>
      <c r="H102">
        <f t="shared" si="23"/>
        <v>10</v>
      </c>
      <c r="I102">
        <f t="shared" si="24"/>
        <v>-24.799999999999855</v>
      </c>
      <c r="J102">
        <f t="shared" si="16"/>
        <v>233119.99999999997</v>
      </c>
      <c r="K102">
        <f t="shared" si="21"/>
        <v>23.311999999999998</v>
      </c>
      <c r="L102">
        <f t="shared" si="17"/>
        <v>-94880.000000000029</v>
      </c>
      <c r="M102">
        <f t="shared" si="22"/>
        <v>-9.4880000000000031</v>
      </c>
    </row>
    <row r="103" spans="2:13" x14ac:dyDescent="0.35">
      <c r="B103">
        <v>19000</v>
      </c>
      <c r="C103">
        <f t="shared" si="25"/>
        <v>12</v>
      </c>
      <c r="D103">
        <f t="shared" si="19"/>
        <v>330000</v>
      </c>
      <c r="E103">
        <f t="shared" si="20"/>
        <v>33</v>
      </c>
      <c r="F103">
        <f t="shared" si="14"/>
        <v>-0.31578947368421162</v>
      </c>
      <c r="G103">
        <f t="shared" si="15"/>
        <v>-0.31578947368421051</v>
      </c>
      <c r="H103">
        <f t="shared" si="23"/>
        <v>10</v>
      </c>
      <c r="I103">
        <f t="shared" si="24"/>
        <v>-25.599999999999856</v>
      </c>
      <c r="J103">
        <f t="shared" si="16"/>
        <v>228000</v>
      </c>
      <c r="K103">
        <f t="shared" si="21"/>
        <v>22.8</v>
      </c>
      <c r="L103">
        <f t="shared" si="17"/>
        <v>-102000</v>
      </c>
      <c r="M103">
        <f t="shared" si="22"/>
        <v>-10.199999999999999</v>
      </c>
    </row>
    <row r="104" spans="2:13" x14ac:dyDescent="0.35">
      <c r="B104">
        <v>19200</v>
      </c>
      <c r="C104">
        <f t="shared" si="25"/>
        <v>11.600000000000001</v>
      </c>
      <c r="D104">
        <f t="shared" si="19"/>
        <v>332000</v>
      </c>
      <c r="E104">
        <f t="shared" si="20"/>
        <v>33.200000000000003</v>
      </c>
      <c r="F104">
        <f t="shared" si="14"/>
        <v>-0.30208333333333443</v>
      </c>
      <c r="G104">
        <f t="shared" ref="G104:G136" si="26">(-1/0.002)*((50-0.002*B104)/B104)</f>
        <v>-0.30208333333333337</v>
      </c>
      <c r="H104">
        <f t="shared" si="23"/>
        <v>10</v>
      </c>
      <c r="I104">
        <f t="shared" si="24"/>
        <v>-26.399999999999853</v>
      </c>
      <c r="J104">
        <f t="shared" ref="J104:J136" si="27">C104*B104</f>
        <v>222720.00000000003</v>
      </c>
      <c r="K104">
        <f t="shared" si="21"/>
        <v>22.272000000000002</v>
      </c>
      <c r="L104">
        <f t="shared" ref="L104:L135" si="28">J104-D104</f>
        <v>-109279.99999999997</v>
      </c>
      <c r="M104">
        <f t="shared" si="22"/>
        <v>-10.927999999999997</v>
      </c>
    </row>
    <row r="105" spans="2:13" x14ac:dyDescent="0.35">
      <c r="B105">
        <v>19400</v>
      </c>
      <c r="C105">
        <f t="shared" si="25"/>
        <v>11.199999999999996</v>
      </c>
      <c r="D105">
        <f t="shared" si="19"/>
        <v>334000</v>
      </c>
      <c r="E105">
        <f t="shared" si="20"/>
        <v>33.4</v>
      </c>
      <c r="F105">
        <f t="shared" si="14"/>
        <v>-0.2886597938144288</v>
      </c>
      <c r="G105">
        <f t="shared" si="26"/>
        <v>-0.28865979381443291</v>
      </c>
      <c r="H105">
        <f t="shared" si="23"/>
        <v>10</v>
      </c>
      <c r="I105">
        <f t="shared" si="24"/>
        <v>-27.200000000000582</v>
      </c>
      <c r="J105">
        <f t="shared" si="27"/>
        <v>217279.99999999991</v>
      </c>
      <c r="K105">
        <f t="shared" si="21"/>
        <v>21.727999999999991</v>
      </c>
      <c r="L105">
        <f t="shared" si="28"/>
        <v>-116720.00000000009</v>
      </c>
      <c r="M105">
        <f t="shared" si="22"/>
        <v>-11.672000000000009</v>
      </c>
    </row>
    <row r="106" spans="2:13" x14ac:dyDescent="0.35">
      <c r="B106">
        <v>19600</v>
      </c>
      <c r="C106">
        <f t="shared" si="25"/>
        <v>10.799999999999997</v>
      </c>
      <c r="D106">
        <f t="shared" si="19"/>
        <v>336000</v>
      </c>
      <c r="E106">
        <f t="shared" si="20"/>
        <v>33.6</v>
      </c>
      <c r="F106">
        <f t="shared" si="14"/>
        <v>-0.27551020408163357</v>
      </c>
      <c r="G106">
        <f t="shared" si="26"/>
        <v>-0.27551020408163257</v>
      </c>
      <c r="H106">
        <f t="shared" si="23"/>
        <v>10</v>
      </c>
      <c r="I106">
        <f t="shared" si="24"/>
        <v>-27.999999999999854</v>
      </c>
      <c r="J106">
        <f t="shared" si="27"/>
        <v>211679.99999999994</v>
      </c>
      <c r="K106">
        <f t="shared" si="21"/>
        <v>21.167999999999996</v>
      </c>
      <c r="L106">
        <f t="shared" si="28"/>
        <v>-124320.00000000006</v>
      </c>
      <c r="M106">
        <f t="shared" si="22"/>
        <v>-12.432000000000006</v>
      </c>
    </row>
    <row r="107" spans="2:13" x14ac:dyDescent="0.35">
      <c r="B107">
        <v>19800</v>
      </c>
      <c r="C107">
        <f t="shared" si="25"/>
        <v>10.399999999999999</v>
      </c>
      <c r="D107">
        <f t="shared" si="19"/>
        <v>338000</v>
      </c>
      <c r="E107">
        <f t="shared" si="20"/>
        <v>33.799999999999997</v>
      </c>
      <c r="F107">
        <f t="shared" si="14"/>
        <v>-0.26262626262626354</v>
      </c>
      <c r="G107">
        <f t="shared" si="26"/>
        <v>-0.2626262626262626</v>
      </c>
      <c r="H107">
        <f t="shared" si="23"/>
        <v>10</v>
      </c>
      <c r="I107">
        <f t="shared" si="24"/>
        <v>-28.799999999999855</v>
      </c>
      <c r="J107">
        <f t="shared" si="27"/>
        <v>205919.99999999997</v>
      </c>
      <c r="K107">
        <f t="shared" si="21"/>
        <v>20.591999999999999</v>
      </c>
      <c r="L107">
        <f t="shared" si="28"/>
        <v>-132080.00000000003</v>
      </c>
      <c r="M107">
        <f t="shared" si="22"/>
        <v>-13.208000000000004</v>
      </c>
    </row>
    <row r="108" spans="2:13" x14ac:dyDescent="0.35">
      <c r="B108">
        <v>20000</v>
      </c>
      <c r="C108">
        <f t="shared" si="25"/>
        <v>10</v>
      </c>
      <c r="D108">
        <f t="shared" si="19"/>
        <v>340000</v>
      </c>
      <c r="E108">
        <f t="shared" si="20"/>
        <v>34</v>
      </c>
      <c r="F108">
        <f t="shared" si="14"/>
        <v>-0.25000000000000089</v>
      </c>
      <c r="G108">
        <f t="shared" si="26"/>
        <v>-0.25</v>
      </c>
      <c r="H108">
        <f t="shared" si="23"/>
        <v>10</v>
      </c>
      <c r="I108">
        <f t="shared" si="24"/>
        <v>-29.599999999999856</v>
      </c>
      <c r="J108">
        <f t="shared" si="27"/>
        <v>200000</v>
      </c>
      <c r="K108">
        <f t="shared" si="21"/>
        <v>20</v>
      </c>
      <c r="L108">
        <f t="shared" si="28"/>
        <v>-140000</v>
      </c>
      <c r="M108">
        <f t="shared" si="22"/>
        <v>-14</v>
      </c>
    </row>
    <row r="109" spans="2:13" x14ac:dyDescent="0.35">
      <c r="B109">
        <v>20200</v>
      </c>
      <c r="C109">
        <f t="shared" si="25"/>
        <v>9.6000000000000014</v>
      </c>
      <c r="D109">
        <f t="shared" si="19"/>
        <v>342000</v>
      </c>
      <c r="E109">
        <f t="shared" si="20"/>
        <v>34.200000000000003</v>
      </c>
      <c r="F109">
        <f t="shared" si="14"/>
        <v>-0.2376237623762385</v>
      </c>
      <c r="G109">
        <f t="shared" si="26"/>
        <v>-0.23762376237623767</v>
      </c>
      <c r="H109">
        <f t="shared" si="23"/>
        <v>10</v>
      </c>
      <c r="I109">
        <f t="shared" si="24"/>
        <v>-30.399999999999853</v>
      </c>
      <c r="J109">
        <f t="shared" si="27"/>
        <v>193920.00000000003</v>
      </c>
      <c r="K109">
        <f t="shared" si="21"/>
        <v>19.392000000000003</v>
      </c>
      <c r="L109">
        <f t="shared" si="28"/>
        <v>-148079.99999999997</v>
      </c>
      <c r="M109">
        <f t="shared" si="22"/>
        <v>-14.807999999999996</v>
      </c>
    </row>
    <row r="110" spans="2:13" x14ac:dyDescent="0.35">
      <c r="B110">
        <v>20400</v>
      </c>
      <c r="C110">
        <f t="shared" si="25"/>
        <v>9.1999999999999957</v>
      </c>
      <c r="D110">
        <f t="shared" si="19"/>
        <v>344000</v>
      </c>
      <c r="E110">
        <f t="shared" si="20"/>
        <v>34.4</v>
      </c>
      <c r="F110">
        <f t="shared" si="14"/>
        <v>-0.22549019607842807</v>
      </c>
      <c r="G110">
        <f t="shared" si="26"/>
        <v>-0.22549019607843129</v>
      </c>
      <c r="H110">
        <f t="shared" si="23"/>
        <v>10</v>
      </c>
      <c r="I110">
        <f t="shared" si="24"/>
        <v>-31.200000000000582</v>
      </c>
      <c r="J110">
        <f t="shared" si="27"/>
        <v>187679.99999999991</v>
      </c>
      <c r="K110">
        <f t="shared" si="21"/>
        <v>18.76799999999999</v>
      </c>
      <c r="L110">
        <f t="shared" si="28"/>
        <v>-156320.00000000009</v>
      </c>
      <c r="M110">
        <f t="shared" si="22"/>
        <v>-15.632000000000009</v>
      </c>
    </row>
    <row r="111" spans="2:13" x14ac:dyDescent="0.35">
      <c r="B111">
        <v>20600</v>
      </c>
      <c r="C111">
        <f t="shared" si="25"/>
        <v>8.7999999999999972</v>
      </c>
      <c r="D111">
        <f t="shared" si="19"/>
        <v>346000</v>
      </c>
      <c r="E111">
        <f t="shared" si="20"/>
        <v>34.6</v>
      </c>
      <c r="F111">
        <f t="shared" si="14"/>
        <v>-0.21359223300970942</v>
      </c>
      <c r="G111">
        <f t="shared" si="26"/>
        <v>-0.21359223300970867</v>
      </c>
      <c r="H111">
        <f t="shared" si="23"/>
        <v>10</v>
      </c>
      <c r="I111">
        <f t="shared" si="24"/>
        <v>-31.999999999999854</v>
      </c>
      <c r="J111">
        <f t="shared" si="27"/>
        <v>181279.99999999994</v>
      </c>
      <c r="K111">
        <f t="shared" si="21"/>
        <v>18.127999999999993</v>
      </c>
      <c r="L111">
        <f t="shared" si="28"/>
        <v>-164720.00000000006</v>
      </c>
      <c r="M111">
        <f t="shared" si="22"/>
        <v>-16.472000000000005</v>
      </c>
    </row>
    <row r="112" spans="2:13" x14ac:dyDescent="0.35">
      <c r="B112">
        <v>20800</v>
      </c>
      <c r="C112">
        <f t="shared" si="25"/>
        <v>8.3999999999999986</v>
      </c>
      <c r="D112">
        <f t="shared" si="19"/>
        <v>348000</v>
      </c>
      <c r="E112">
        <f t="shared" si="20"/>
        <v>34.799999999999997</v>
      </c>
      <c r="F112">
        <f t="shared" si="14"/>
        <v>-0.20192307692307759</v>
      </c>
      <c r="G112">
        <f t="shared" si="26"/>
        <v>-0.2019230769230769</v>
      </c>
      <c r="H112">
        <f t="shared" si="23"/>
        <v>10</v>
      </c>
      <c r="I112">
        <f t="shared" si="24"/>
        <v>-32.799999999999855</v>
      </c>
      <c r="J112">
        <f t="shared" si="27"/>
        <v>174719.99999999997</v>
      </c>
      <c r="K112">
        <f t="shared" si="21"/>
        <v>17.471999999999998</v>
      </c>
      <c r="L112">
        <f t="shared" si="28"/>
        <v>-173280.00000000003</v>
      </c>
      <c r="M112">
        <f t="shared" si="22"/>
        <v>-17.328000000000003</v>
      </c>
    </row>
    <row r="113" spans="2:13" x14ac:dyDescent="0.35">
      <c r="B113">
        <v>21000</v>
      </c>
      <c r="C113">
        <f t="shared" si="25"/>
        <v>8</v>
      </c>
      <c r="D113">
        <f t="shared" si="19"/>
        <v>350000</v>
      </c>
      <c r="E113">
        <f t="shared" si="20"/>
        <v>35</v>
      </c>
      <c r="F113">
        <f t="shared" si="14"/>
        <v>-0.19047619047619116</v>
      </c>
      <c r="G113">
        <f t="shared" si="26"/>
        <v>-0.19047619047619049</v>
      </c>
      <c r="H113">
        <f t="shared" si="23"/>
        <v>10</v>
      </c>
      <c r="I113">
        <f t="shared" si="24"/>
        <v>-33.599999999999852</v>
      </c>
      <c r="J113">
        <f t="shared" si="27"/>
        <v>168000</v>
      </c>
      <c r="K113">
        <f t="shared" si="21"/>
        <v>16.8</v>
      </c>
      <c r="L113">
        <f t="shared" si="28"/>
        <v>-182000</v>
      </c>
      <c r="M113">
        <f t="shared" si="22"/>
        <v>-18.2</v>
      </c>
    </row>
    <row r="114" spans="2:13" x14ac:dyDescent="0.35">
      <c r="B114">
        <v>21200</v>
      </c>
      <c r="C114">
        <f t="shared" si="25"/>
        <v>7.6000000000000014</v>
      </c>
      <c r="D114">
        <f t="shared" si="19"/>
        <v>352000</v>
      </c>
      <c r="E114">
        <f t="shared" si="20"/>
        <v>35.200000000000003</v>
      </c>
      <c r="F114">
        <f t="shared" si="14"/>
        <v>-0.17924528301886861</v>
      </c>
      <c r="G114">
        <f t="shared" si="26"/>
        <v>-0.17924528301886797</v>
      </c>
      <c r="H114">
        <f t="shared" si="23"/>
        <v>10</v>
      </c>
      <c r="I114">
        <f t="shared" si="24"/>
        <v>-34.399999999999856</v>
      </c>
      <c r="J114">
        <f t="shared" si="27"/>
        <v>161120.00000000003</v>
      </c>
      <c r="K114">
        <f t="shared" si="21"/>
        <v>16.112000000000002</v>
      </c>
      <c r="L114">
        <f t="shared" si="28"/>
        <v>-190879.99999999997</v>
      </c>
      <c r="M114">
        <f t="shared" si="22"/>
        <v>-19.087999999999997</v>
      </c>
    </row>
    <row r="115" spans="2:13" x14ac:dyDescent="0.35">
      <c r="B115">
        <v>21400</v>
      </c>
      <c r="C115">
        <f t="shared" si="25"/>
        <v>7.1999999999999957</v>
      </c>
      <c r="D115">
        <f t="shared" si="19"/>
        <v>354000</v>
      </c>
      <c r="E115">
        <f t="shared" si="20"/>
        <v>35.4</v>
      </c>
      <c r="F115">
        <f t="shared" si="14"/>
        <v>-0.16822429906541805</v>
      </c>
      <c r="G115">
        <f t="shared" si="26"/>
        <v>-0.16822429906542044</v>
      </c>
      <c r="H115">
        <f t="shared" si="23"/>
        <v>10</v>
      </c>
      <c r="I115">
        <f t="shared" si="24"/>
        <v>-35.200000000000585</v>
      </c>
      <c r="J115">
        <f t="shared" si="27"/>
        <v>154079.99999999991</v>
      </c>
      <c r="K115">
        <f t="shared" si="21"/>
        <v>15.407999999999991</v>
      </c>
      <c r="L115">
        <f t="shared" si="28"/>
        <v>-199920.00000000009</v>
      </c>
      <c r="M115">
        <f t="shared" si="22"/>
        <v>-19.992000000000008</v>
      </c>
    </row>
    <row r="116" spans="2:13" x14ac:dyDescent="0.35">
      <c r="B116">
        <v>21600</v>
      </c>
      <c r="C116">
        <f t="shared" si="25"/>
        <v>6.7999999999999972</v>
      </c>
      <c r="D116">
        <f t="shared" si="19"/>
        <v>356000</v>
      </c>
      <c r="E116">
        <f t="shared" si="20"/>
        <v>35.6</v>
      </c>
      <c r="F116">
        <f t="shared" si="14"/>
        <v>-0.15740740740740791</v>
      </c>
      <c r="G116">
        <f t="shared" si="26"/>
        <v>-0.15740740740740736</v>
      </c>
      <c r="H116">
        <f t="shared" si="23"/>
        <v>10</v>
      </c>
      <c r="I116">
        <f t="shared" si="24"/>
        <v>-35.999999999999858</v>
      </c>
      <c r="J116">
        <f t="shared" si="27"/>
        <v>146879.99999999994</v>
      </c>
      <c r="K116">
        <f t="shared" si="21"/>
        <v>14.687999999999994</v>
      </c>
      <c r="L116">
        <f t="shared" si="28"/>
        <v>-209120.00000000006</v>
      </c>
      <c r="M116">
        <f t="shared" si="22"/>
        <v>-20.912000000000006</v>
      </c>
    </row>
    <row r="117" spans="2:13" x14ac:dyDescent="0.35">
      <c r="B117">
        <v>21800</v>
      </c>
      <c r="C117">
        <f t="shared" si="25"/>
        <v>6.3999999999999986</v>
      </c>
      <c r="D117">
        <f t="shared" si="19"/>
        <v>358000</v>
      </c>
      <c r="E117">
        <f t="shared" si="20"/>
        <v>35.799999999999997</v>
      </c>
      <c r="F117">
        <f t="shared" si="14"/>
        <v>-0.14678899082568855</v>
      </c>
      <c r="G117">
        <f t="shared" si="26"/>
        <v>-0.14678899082568803</v>
      </c>
      <c r="H117">
        <f t="shared" si="23"/>
        <v>10</v>
      </c>
      <c r="I117">
        <f t="shared" si="24"/>
        <v>-36.799999999999855</v>
      </c>
      <c r="J117">
        <f t="shared" si="27"/>
        <v>139519.99999999997</v>
      </c>
      <c r="K117">
        <f t="shared" si="21"/>
        <v>13.951999999999996</v>
      </c>
      <c r="L117">
        <f t="shared" si="28"/>
        <v>-218480.00000000003</v>
      </c>
      <c r="M117">
        <f t="shared" si="22"/>
        <v>-21.848000000000003</v>
      </c>
    </row>
    <row r="118" spans="2:13" x14ac:dyDescent="0.35">
      <c r="B118">
        <v>22000</v>
      </c>
      <c r="C118">
        <f t="shared" si="25"/>
        <v>6</v>
      </c>
      <c r="D118">
        <f t="shared" si="19"/>
        <v>360000</v>
      </c>
      <c r="E118">
        <f t="shared" si="20"/>
        <v>36</v>
      </c>
      <c r="F118">
        <f t="shared" si="14"/>
        <v>-0.13636363636363685</v>
      </c>
      <c r="G118">
        <f t="shared" si="26"/>
        <v>-0.13636363636363638</v>
      </c>
      <c r="H118">
        <f t="shared" si="23"/>
        <v>10</v>
      </c>
      <c r="I118">
        <f t="shared" si="24"/>
        <v>-37.599999999999852</v>
      </c>
      <c r="J118">
        <f t="shared" si="27"/>
        <v>132000</v>
      </c>
      <c r="K118">
        <f t="shared" si="21"/>
        <v>13.2</v>
      </c>
      <c r="L118">
        <f t="shared" si="28"/>
        <v>-228000</v>
      </c>
      <c r="M118">
        <f t="shared" si="22"/>
        <v>-22.8</v>
      </c>
    </row>
    <row r="119" spans="2:13" x14ac:dyDescent="0.35">
      <c r="B119">
        <v>22200</v>
      </c>
      <c r="C119">
        <f t="shared" si="25"/>
        <v>5.6000000000000014</v>
      </c>
      <c r="D119">
        <f t="shared" si="19"/>
        <v>362000</v>
      </c>
      <c r="E119">
        <f t="shared" si="20"/>
        <v>36.200000000000003</v>
      </c>
      <c r="F119">
        <f t="shared" si="14"/>
        <v>-0.12612612612612659</v>
      </c>
      <c r="G119">
        <f t="shared" si="26"/>
        <v>-0.12612612612612614</v>
      </c>
      <c r="H119">
        <f t="shared" si="23"/>
        <v>10</v>
      </c>
      <c r="I119">
        <f t="shared" si="24"/>
        <v>-38.399999999999856</v>
      </c>
      <c r="J119">
        <f t="shared" si="27"/>
        <v>124320.00000000003</v>
      </c>
      <c r="K119">
        <f t="shared" si="21"/>
        <v>12.432000000000002</v>
      </c>
      <c r="L119">
        <f t="shared" si="28"/>
        <v>-237679.99999999997</v>
      </c>
      <c r="M119">
        <f t="shared" si="22"/>
        <v>-23.767999999999997</v>
      </c>
    </row>
    <row r="120" spans="2:13" x14ac:dyDescent="0.35">
      <c r="B120">
        <v>22400</v>
      </c>
      <c r="C120">
        <f t="shared" si="25"/>
        <v>5.1999999999999957</v>
      </c>
      <c r="D120">
        <f t="shared" si="19"/>
        <v>364000</v>
      </c>
      <c r="E120">
        <f t="shared" si="20"/>
        <v>36.4</v>
      </c>
      <c r="F120">
        <f t="shared" si="14"/>
        <v>-0.11607142857142683</v>
      </c>
      <c r="G120">
        <f t="shared" si="26"/>
        <v>-0.11607142857142848</v>
      </c>
      <c r="H120">
        <f t="shared" si="23"/>
        <v>10</v>
      </c>
      <c r="I120">
        <f t="shared" si="24"/>
        <v>-39.200000000000657</v>
      </c>
      <c r="J120">
        <f t="shared" si="27"/>
        <v>116479.9999999999</v>
      </c>
      <c r="K120">
        <f t="shared" si="21"/>
        <v>11.647999999999989</v>
      </c>
      <c r="L120">
        <f t="shared" si="28"/>
        <v>-247520.00000000012</v>
      </c>
      <c r="M120">
        <f t="shared" si="22"/>
        <v>-24.752000000000013</v>
      </c>
    </row>
    <row r="121" spans="2:13" x14ac:dyDescent="0.35">
      <c r="B121">
        <v>22600</v>
      </c>
      <c r="C121">
        <f t="shared" si="25"/>
        <v>4.7999999999999972</v>
      </c>
      <c r="D121">
        <f t="shared" si="19"/>
        <v>366000</v>
      </c>
      <c r="E121">
        <f t="shared" si="20"/>
        <v>36.6</v>
      </c>
      <c r="F121">
        <f t="shared" si="14"/>
        <v>-0.10619469026548704</v>
      </c>
      <c r="G121">
        <f t="shared" si="26"/>
        <v>-0.10619469026548667</v>
      </c>
      <c r="H121">
        <f t="shared" si="23"/>
        <v>10</v>
      </c>
      <c r="I121">
        <f t="shared" si="24"/>
        <v>-39.99999999999978</v>
      </c>
      <c r="J121">
        <f t="shared" si="27"/>
        <v>108479.99999999994</v>
      </c>
      <c r="K121">
        <f t="shared" si="21"/>
        <v>10.847999999999994</v>
      </c>
      <c r="L121">
        <f t="shared" si="28"/>
        <v>-257520.00000000006</v>
      </c>
      <c r="M121">
        <f t="shared" si="22"/>
        <v>-25.752000000000006</v>
      </c>
    </row>
    <row r="122" spans="2:13" x14ac:dyDescent="0.35">
      <c r="B122">
        <v>22800</v>
      </c>
      <c r="C122">
        <f t="shared" si="25"/>
        <v>4.3999999999999986</v>
      </c>
      <c r="D122">
        <f t="shared" si="19"/>
        <v>368000</v>
      </c>
      <c r="E122">
        <f t="shared" si="20"/>
        <v>36.799999999999997</v>
      </c>
      <c r="F122">
        <f t="shared" si="14"/>
        <v>-9.6491228070175752E-2</v>
      </c>
      <c r="G122">
        <f t="shared" si="26"/>
        <v>-9.6491228070175405E-2</v>
      </c>
      <c r="H122">
        <f t="shared" si="23"/>
        <v>10</v>
      </c>
      <c r="I122">
        <f t="shared" si="24"/>
        <v>-40.799999999999855</v>
      </c>
      <c r="J122">
        <f t="shared" si="27"/>
        <v>100319.99999999997</v>
      </c>
      <c r="K122">
        <f t="shared" si="21"/>
        <v>10.031999999999996</v>
      </c>
      <c r="L122">
        <f t="shared" si="28"/>
        <v>-267680</v>
      </c>
      <c r="M122">
        <f t="shared" si="22"/>
        <v>-26.768000000000001</v>
      </c>
    </row>
    <row r="123" spans="2:13" x14ac:dyDescent="0.35">
      <c r="B123">
        <v>23000</v>
      </c>
      <c r="C123">
        <f t="shared" si="25"/>
        <v>4</v>
      </c>
      <c r="D123">
        <f t="shared" si="19"/>
        <v>370000</v>
      </c>
      <c r="E123">
        <f t="shared" si="20"/>
        <v>37</v>
      </c>
      <c r="F123">
        <f t="shared" si="14"/>
        <v>-8.6956521739130752E-2</v>
      </c>
      <c r="G123">
        <f t="shared" si="26"/>
        <v>-8.6956521739130446E-2</v>
      </c>
      <c r="H123">
        <f t="shared" si="23"/>
        <v>10</v>
      </c>
      <c r="I123">
        <f t="shared" si="24"/>
        <v>-41.599999999999852</v>
      </c>
      <c r="J123">
        <f t="shared" si="27"/>
        <v>92000</v>
      </c>
      <c r="K123">
        <f t="shared" si="21"/>
        <v>9.1999999999999993</v>
      </c>
      <c r="L123">
        <f t="shared" si="28"/>
        <v>-278000</v>
      </c>
      <c r="M123">
        <f t="shared" si="22"/>
        <v>-27.8</v>
      </c>
    </row>
    <row r="124" spans="2:13" x14ac:dyDescent="0.35">
      <c r="B124">
        <v>23200</v>
      </c>
      <c r="C124">
        <f t="shared" si="25"/>
        <v>3.6000000000000014</v>
      </c>
      <c r="D124">
        <f t="shared" si="19"/>
        <v>372000</v>
      </c>
      <c r="E124">
        <f t="shared" si="20"/>
        <v>37.200000000000003</v>
      </c>
      <c r="F124">
        <f t="shared" si="14"/>
        <v>-7.7586206896552032E-2</v>
      </c>
      <c r="G124">
        <f t="shared" si="26"/>
        <v>-7.7586206896551754E-2</v>
      </c>
      <c r="H124">
        <f t="shared" si="23"/>
        <v>10</v>
      </c>
      <c r="I124">
        <f t="shared" si="24"/>
        <v>-42.399999999999856</v>
      </c>
      <c r="J124">
        <f t="shared" si="27"/>
        <v>83520.000000000029</v>
      </c>
      <c r="K124">
        <f t="shared" si="21"/>
        <v>8.3520000000000021</v>
      </c>
      <c r="L124">
        <f t="shared" si="28"/>
        <v>-288480</v>
      </c>
      <c r="M124">
        <f t="shared" si="22"/>
        <v>-28.847999999999999</v>
      </c>
    </row>
    <row r="125" spans="2:13" x14ac:dyDescent="0.35">
      <c r="B125">
        <v>23400</v>
      </c>
      <c r="C125">
        <f t="shared" si="25"/>
        <v>3.1999999999999957</v>
      </c>
      <c r="D125">
        <f t="shared" si="19"/>
        <v>374000</v>
      </c>
      <c r="E125">
        <f t="shared" si="20"/>
        <v>37.4</v>
      </c>
      <c r="F125">
        <f t="shared" si="14"/>
        <v>-6.8376068376067314E-2</v>
      </c>
      <c r="G125">
        <f t="shared" si="26"/>
        <v>-6.8376068376068286E-2</v>
      </c>
      <c r="H125">
        <f t="shared" si="23"/>
        <v>10</v>
      </c>
      <c r="I125">
        <f t="shared" si="24"/>
        <v>-43.200000000000657</v>
      </c>
      <c r="J125">
        <f t="shared" si="27"/>
        <v>74879.999999999898</v>
      </c>
      <c r="K125">
        <f t="shared" si="21"/>
        <v>7.4879999999999898</v>
      </c>
      <c r="L125">
        <f t="shared" si="28"/>
        <v>-299120.00000000012</v>
      </c>
      <c r="M125">
        <f t="shared" si="22"/>
        <v>-29.912000000000013</v>
      </c>
    </row>
    <row r="126" spans="2:13" x14ac:dyDescent="0.35">
      <c r="B126">
        <v>23600</v>
      </c>
      <c r="C126">
        <f t="shared" si="25"/>
        <v>2.7999999999999972</v>
      </c>
      <c r="D126">
        <f t="shared" si="19"/>
        <v>376000</v>
      </c>
      <c r="E126">
        <f t="shared" si="20"/>
        <v>37.6</v>
      </c>
      <c r="F126">
        <f t="shared" si="14"/>
        <v>-5.9322033898305232E-2</v>
      </c>
      <c r="G126">
        <f t="shared" si="26"/>
        <v>-5.9322033898305024E-2</v>
      </c>
      <c r="H126">
        <f t="shared" si="23"/>
        <v>10</v>
      </c>
      <c r="I126">
        <f t="shared" si="24"/>
        <v>-43.999999999999858</v>
      </c>
      <c r="J126">
        <f t="shared" si="27"/>
        <v>66079.999999999927</v>
      </c>
      <c r="K126">
        <f t="shared" si="21"/>
        <v>6.6079999999999925</v>
      </c>
      <c r="L126">
        <f t="shared" si="28"/>
        <v>-309920.00000000006</v>
      </c>
      <c r="M126">
        <f t="shared" si="22"/>
        <v>-30.992000000000004</v>
      </c>
    </row>
    <row r="127" spans="2:13" x14ac:dyDescent="0.35">
      <c r="B127">
        <v>23800</v>
      </c>
      <c r="C127">
        <f t="shared" si="25"/>
        <v>2.3999999999999986</v>
      </c>
      <c r="D127">
        <f t="shared" si="19"/>
        <v>378000</v>
      </c>
      <c r="E127">
        <f t="shared" si="20"/>
        <v>37.799999999999997</v>
      </c>
      <c r="F127">
        <f t="shared" si="14"/>
        <v>-5.0420168067227038E-2</v>
      </c>
      <c r="G127">
        <f t="shared" si="26"/>
        <v>-5.0420168067226857E-2</v>
      </c>
      <c r="H127">
        <f t="shared" si="23"/>
        <v>10</v>
      </c>
      <c r="I127">
        <f t="shared" si="24"/>
        <v>-44.79999999999982</v>
      </c>
      <c r="J127">
        <f t="shared" si="27"/>
        <v>57119.999999999964</v>
      </c>
      <c r="K127">
        <f t="shared" si="21"/>
        <v>5.7119999999999962</v>
      </c>
      <c r="L127">
        <f t="shared" si="28"/>
        <v>-320880.00000000006</v>
      </c>
      <c r="M127">
        <f t="shared" si="22"/>
        <v>-32.088000000000008</v>
      </c>
    </row>
    <row r="128" spans="2:13" x14ac:dyDescent="0.35">
      <c r="B128">
        <v>24000</v>
      </c>
      <c r="C128">
        <f t="shared" si="25"/>
        <v>2</v>
      </c>
      <c r="D128">
        <f t="shared" si="19"/>
        <v>380000</v>
      </c>
      <c r="E128">
        <f t="shared" si="20"/>
        <v>38</v>
      </c>
      <c r="F128">
        <f t="shared" si="14"/>
        <v>-4.166666666666681E-2</v>
      </c>
      <c r="G128">
        <f t="shared" si="26"/>
        <v>-4.1666666666666664E-2</v>
      </c>
      <c r="H128">
        <f t="shared" si="23"/>
        <v>10</v>
      </c>
      <c r="I128">
        <f t="shared" si="24"/>
        <v>-45.599999999999817</v>
      </c>
      <c r="J128">
        <f t="shared" si="27"/>
        <v>48000</v>
      </c>
      <c r="K128">
        <f t="shared" si="21"/>
        <v>4.8</v>
      </c>
      <c r="L128">
        <f t="shared" si="28"/>
        <v>-332000</v>
      </c>
      <c r="M128">
        <f t="shared" si="22"/>
        <v>-33.200000000000003</v>
      </c>
    </row>
    <row r="129" spans="2:13" x14ac:dyDescent="0.35">
      <c r="B129">
        <v>24200</v>
      </c>
      <c r="C129">
        <f t="shared" si="25"/>
        <v>1.6000000000000014</v>
      </c>
      <c r="D129">
        <f t="shared" si="19"/>
        <v>382000</v>
      </c>
      <c r="E129">
        <f t="shared" si="20"/>
        <v>38.200000000000003</v>
      </c>
      <c r="F129">
        <f t="shared" si="14"/>
        <v>-3.3057851239669568E-2</v>
      </c>
      <c r="G129">
        <f t="shared" si="26"/>
        <v>-3.305785123966945E-2</v>
      </c>
      <c r="H129">
        <f t="shared" si="23"/>
        <v>10</v>
      </c>
      <c r="I129">
        <f t="shared" si="24"/>
        <v>-46.399999999999821</v>
      </c>
      <c r="J129">
        <f t="shared" si="27"/>
        <v>38720.000000000036</v>
      </c>
      <c r="K129">
        <f t="shared" si="21"/>
        <v>3.8720000000000034</v>
      </c>
      <c r="L129">
        <f t="shared" si="28"/>
        <v>-343279.99999999994</v>
      </c>
      <c r="M129">
        <f t="shared" si="22"/>
        <v>-34.327999999999996</v>
      </c>
    </row>
    <row r="130" spans="2:13" x14ac:dyDescent="0.35">
      <c r="B130">
        <v>24400</v>
      </c>
      <c r="C130">
        <f t="shared" si="25"/>
        <v>1.1999999999999957</v>
      </c>
      <c r="D130">
        <f t="shared" si="19"/>
        <v>384000</v>
      </c>
      <c r="E130">
        <f t="shared" si="20"/>
        <v>38.4</v>
      </c>
      <c r="F130">
        <f t="shared" si="14"/>
        <v>-2.4590163934425795E-2</v>
      </c>
      <c r="G130">
        <f t="shared" si="26"/>
        <v>-2.4590163934426142E-2</v>
      </c>
      <c r="H130">
        <f t="shared" si="23"/>
        <v>10</v>
      </c>
      <c r="I130">
        <f t="shared" si="24"/>
        <v>-47.200000000000706</v>
      </c>
      <c r="J130">
        <f t="shared" si="27"/>
        <v>29279.999999999894</v>
      </c>
      <c r="K130">
        <f t="shared" si="21"/>
        <v>2.9279999999999893</v>
      </c>
      <c r="L130">
        <f t="shared" si="28"/>
        <v>-354720.00000000012</v>
      </c>
      <c r="M130">
        <f t="shared" si="22"/>
        <v>-35.472000000000008</v>
      </c>
    </row>
    <row r="131" spans="2:13" x14ac:dyDescent="0.35">
      <c r="B131">
        <v>24600</v>
      </c>
      <c r="C131">
        <f t="shared" si="25"/>
        <v>0.79999999999999716</v>
      </c>
      <c r="D131">
        <f t="shared" si="19"/>
        <v>386000</v>
      </c>
      <c r="E131">
        <f t="shared" si="20"/>
        <v>38.6</v>
      </c>
      <c r="F131">
        <f t="shared" si="14"/>
        <v>-1.6260162601626015E-2</v>
      </c>
      <c r="G131">
        <f t="shared" si="26"/>
        <v>-1.6260162601625959E-2</v>
      </c>
      <c r="H131">
        <f t="shared" si="23"/>
        <v>10</v>
      </c>
      <c r="I131">
        <f t="shared" si="24"/>
        <v>-47.999999999999815</v>
      </c>
      <c r="J131">
        <f t="shared" si="27"/>
        <v>19679.999999999931</v>
      </c>
      <c r="K131">
        <f t="shared" si="21"/>
        <v>1.9679999999999931</v>
      </c>
      <c r="L131">
        <f t="shared" si="28"/>
        <v>-366320.00000000006</v>
      </c>
      <c r="M131">
        <f t="shared" si="22"/>
        <v>-36.632000000000005</v>
      </c>
    </row>
    <row r="132" spans="2:13" x14ac:dyDescent="0.35">
      <c r="B132">
        <v>24800</v>
      </c>
      <c r="C132">
        <f t="shared" si="25"/>
        <v>0.39999999999999858</v>
      </c>
      <c r="D132">
        <f t="shared" si="19"/>
        <v>388000</v>
      </c>
      <c r="E132">
        <f t="shared" si="20"/>
        <v>38.799999999999997</v>
      </c>
      <c r="F132">
        <f t="shared" si="14"/>
        <v>-8.0645161290322578E-3</v>
      </c>
      <c r="G132">
        <f t="shared" si="26"/>
        <v>-8.0645161290322301E-3</v>
      </c>
      <c r="H132">
        <f t="shared" si="23"/>
        <v>10</v>
      </c>
      <c r="I132">
        <f t="shared" si="24"/>
        <v>-48.799999999999827</v>
      </c>
      <c r="J132">
        <f t="shared" si="27"/>
        <v>9919.9999999999654</v>
      </c>
      <c r="K132">
        <f t="shared" si="21"/>
        <v>0.99199999999999655</v>
      </c>
      <c r="L132">
        <f t="shared" si="28"/>
        <v>-378080.00000000006</v>
      </c>
      <c r="M132">
        <f t="shared" si="22"/>
        <v>-37.808000000000007</v>
      </c>
    </row>
    <row r="133" spans="2:13" x14ac:dyDescent="0.35">
      <c r="B133">
        <v>25000</v>
      </c>
      <c r="C133">
        <f t="shared" si="25"/>
        <v>0</v>
      </c>
      <c r="D133">
        <f t="shared" si="19"/>
        <v>390000</v>
      </c>
      <c r="E133">
        <f t="shared" si="20"/>
        <v>39</v>
      </c>
      <c r="F133">
        <f t="shared" si="14"/>
        <v>0</v>
      </c>
      <c r="G133">
        <f t="shared" si="26"/>
        <v>0</v>
      </c>
      <c r="H133">
        <f t="shared" si="23"/>
        <v>10</v>
      </c>
      <c r="I133">
        <f t="shared" si="24"/>
        <v>-49.599999999999824</v>
      </c>
      <c r="J133">
        <f t="shared" si="27"/>
        <v>0</v>
      </c>
      <c r="K133">
        <f t="shared" si="21"/>
        <v>0</v>
      </c>
      <c r="L133">
        <f t="shared" si="28"/>
        <v>-390000</v>
      </c>
      <c r="M133">
        <f t="shared" si="22"/>
        <v>-39</v>
      </c>
    </row>
    <row r="134" spans="2:13" x14ac:dyDescent="0.35">
      <c r="B134">
        <v>25200</v>
      </c>
      <c r="C134">
        <f t="shared" si="25"/>
        <v>-0.39999999999999858</v>
      </c>
      <c r="D134">
        <f t="shared" si="19"/>
        <v>392000</v>
      </c>
      <c r="E134">
        <f t="shared" si="20"/>
        <v>39.200000000000003</v>
      </c>
      <c r="F134">
        <f t="shared" si="14"/>
        <v>7.9365079365079378E-3</v>
      </c>
      <c r="G134">
        <f t="shared" si="26"/>
        <v>7.9365079365079083E-3</v>
      </c>
      <c r="H134">
        <f t="shared" si="23"/>
        <v>10</v>
      </c>
      <c r="I134">
        <f t="shared" si="24"/>
        <v>-50.399999999999821</v>
      </c>
      <c r="J134">
        <f t="shared" si="27"/>
        <v>-10079.999999999964</v>
      </c>
      <c r="K134">
        <f t="shared" si="21"/>
        <v>-1.0079999999999965</v>
      </c>
      <c r="L134">
        <f t="shared" si="28"/>
        <v>-402079.99999999994</v>
      </c>
      <c r="M134">
        <f t="shared" si="22"/>
        <v>-40.207999999999991</v>
      </c>
    </row>
    <row r="135" spans="2:13" x14ac:dyDescent="0.35">
      <c r="B135">
        <v>25400</v>
      </c>
      <c r="C135">
        <f t="shared" si="25"/>
        <v>-0.80000000000000426</v>
      </c>
      <c r="D135">
        <f t="shared" si="19"/>
        <v>394000</v>
      </c>
      <c r="E135">
        <f t="shared" si="20"/>
        <v>39.4</v>
      </c>
      <c r="F135">
        <f t="shared" si="14"/>
        <v>1.5748031496062853E-2</v>
      </c>
      <c r="G135">
        <f t="shared" si="26"/>
        <v>1.5748031496063079E-2</v>
      </c>
      <c r="H135">
        <f t="shared" si="23"/>
        <v>10</v>
      </c>
      <c r="I135">
        <f t="shared" si="24"/>
        <v>-51.200000000000728</v>
      </c>
      <c r="J135">
        <f t="shared" si="27"/>
        <v>-20320.000000000109</v>
      </c>
      <c r="K135">
        <f t="shared" si="21"/>
        <v>-2.0320000000000111</v>
      </c>
      <c r="L135">
        <f t="shared" si="28"/>
        <v>-414320.00000000012</v>
      </c>
      <c r="M135">
        <f t="shared" si="22"/>
        <v>-41.432000000000009</v>
      </c>
    </row>
    <row r="136" spans="2:13" x14ac:dyDescent="0.35">
      <c r="B136">
        <v>25600</v>
      </c>
      <c r="C136">
        <f t="shared" si="25"/>
        <v>-1.2000000000000028</v>
      </c>
      <c r="D136">
        <f t="shared" si="19"/>
        <v>396000</v>
      </c>
      <c r="E136">
        <f t="shared" si="20"/>
        <v>39.6</v>
      </c>
      <c r="F136">
        <f t="shared" ref="F136" si="29">((B136-B135)/(C136-C135))*(C136/B136)</f>
        <v>2.3437500000000139E-2</v>
      </c>
      <c r="G136">
        <f t="shared" si="26"/>
        <v>2.3437500000000056E-2</v>
      </c>
      <c r="H136">
        <f t="shared" si="23"/>
        <v>10</v>
      </c>
      <c r="I136">
        <f>((B136*C136)-(B135*C135))/(B136-B135)</f>
        <v>-51.999999999999815</v>
      </c>
      <c r="J136">
        <f t="shared" si="27"/>
        <v>-30720.000000000073</v>
      </c>
      <c r="K136">
        <f t="shared" si="21"/>
        <v>-3.0720000000000072</v>
      </c>
      <c r="L136">
        <f t="shared" ref="L136" si="30">J136-D136</f>
        <v>-426720.00000000006</v>
      </c>
      <c r="M136">
        <f t="shared" si="22"/>
        <v>-42.672000000000004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ForcastingPLan-Reference</vt:lpstr>
      <vt:lpstr>final2</vt:lpstr>
      <vt:lpstr>MaxProfit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2015-06-09T13:43:52Z</dcterms:created>
  <dcterms:modified xsi:type="dcterms:W3CDTF">2016-05-07T16:02:36Z</dcterms:modified>
</cp:coreProperties>
</file>