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875"/>
  </bookViews>
  <sheets>
    <sheet name="BasePricing3 high demand" sheetId="3" r:id="rId1"/>
    <sheet name="BasePricing2 with OpC and Ifln" sheetId="2" r:id="rId2"/>
    <sheet name="BasePricing1" sheetId="1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3" l="1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4" i="3"/>
  <c r="J5" i="3" l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I5" i="3"/>
  <c r="O5" i="3" s="1"/>
  <c r="P4" i="3"/>
  <c r="O4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4" i="3"/>
  <c r="L4" i="3"/>
  <c r="I6" i="3" l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P5" i="3"/>
  <c r="S5" i="3"/>
  <c r="K35" i="3"/>
  <c r="M35" i="3"/>
  <c r="N4" i="3"/>
  <c r="L35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4" i="2"/>
  <c r="Q4" i="2" s="1"/>
  <c r="K4" i="2" s="1"/>
  <c r="M4" i="2"/>
  <c r="P6" i="3" l="1"/>
  <c r="O6" i="3"/>
  <c r="S35" i="3"/>
  <c r="N5" i="3"/>
  <c r="I4" i="2"/>
  <c r="J4" i="2"/>
  <c r="S4" i="2" s="1"/>
  <c r="N35" i="2"/>
  <c r="Q5" i="2"/>
  <c r="V8" i="1"/>
  <c r="V10" i="1"/>
  <c r="V12" i="1"/>
  <c r="V14" i="1"/>
  <c r="V16" i="1"/>
  <c r="V18" i="1"/>
  <c r="V20" i="1"/>
  <c r="V22" i="1"/>
  <c r="V24" i="1"/>
  <c r="V28" i="1"/>
  <c r="V30" i="1"/>
  <c r="V32" i="1"/>
  <c r="J35" i="1"/>
  <c r="K28" i="1"/>
  <c r="L28" i="1"/>
  <c r="K29" i="1"/>
  <c r="L29" i="1"/>
  <c r="V29" i="1" s="1"/>
  <c r="K30" i="1"/>
  <c r="L30" i="1"/>
  <c r="K31" i="1"/>
  <c r="L31" i="1"/>
  <c r="V31" i="1" s="1"/>
  <c r="K32" i="1"/>
  <c r="L32" i="1"/>
  <c r="K33" i="1"/>
  <c r="L33" i="1"/>
  <c r="K8" i="1"/>
  <c r="L8" i="1"/>
  <c r="K9" i="1"/>
  <c r="L9" i="1"/>
  <c r="K10" i="1"/>
  <c r="L10" i="1"/>
  <c r="K11" i="1"/>
  <c r="L11" i="1"/>
  <c r="K12" i="1"/>
  <c r="L12" i="1"/>
  <c r="K13" i="1"/>
  <c r="L13" i="1"/>
  <c r="V13" i="1" s="1"/>
  <c r="K14" i="1"/>
  <c r="L14" i="1"/>
  <c r="K15" i="1"/>
  <c r="L15" i="1"/>
  <c r="V15" i="1" s="1"/>
  <c r="K16" i="1"/>
  <c r="L16" i="1"/>
  <c r="K17" i="1"/>
  <c r="L17" i="1"/>
  <c r="K18" i="1"/>
  <c r="L18" i="1"/>
  <c r="K19" i="1"/>
  <c r="L19" i="1"/>
  <c r="K20" i="1"/>
  <c r="L20" i="1"/>
  <c r="K21" i="1"/>
  <c r="L21" i="1"/>
  <c r="V21" i="1" s="1"/>
  <c r="K22" i="1"/>
  <c r="L22" i="1"/>
  <c r="K23" i="1"/>
  <c r="L23" i="1"/>
  <c r="V23" i="1" s="1"/>
  <c r="K24" i="1"/>
  <c r="L24" i="1"/>
  <c r="K25" i="1"/>
  <c r="L25" i="1"/>
  <c r="K26" i="1"/>
  <c r="L26" i="1"/>
  <c r="V26" i="1" s="1"/>
  <c r="K27" i="1"/>
  <c r="L27" i="1"/>
  <c r="K7" i="1"/>
  <c r="L7" i="1"/>
  <c r="K6" i="1"/>
  <c r="L6" i="1"/>
  <c r="V6" i="1" s="1"/>
  <c r="K5" i="1"/>
  <c r="L5" i="1"/>
  <c r="V5" i="1" s="1"/>
  <c r="O4" i="1"/>
  <c r="I4" i="1" s="1"/>
  <c r="H4" i="1" s="1"/>
  <c r="N4" i="1" s="1"/>
  <c r="S4" i="1" s="1"/>
  <c r="L4" i="1"/>
  <c r="V4" i="1" s="1"/>
  <c r="K4" i="1"/>
  <c r="P7" i="3" l="1"/>
  <c r="O7" i="3"/>
  <c r="N6" i="3"/>
  <c r="P4" i="2"/>
  <c r="U4" i="2" s="1"/>
  <c r="R4" i="2"/>
  <c r="O4" i="2"/>
  <c r="T4" i="2" s="1"/>
  <c r="W4" i="2"/>
  <c r="Z4" i="2" s="1"/>
  <c r="V4" i="2"/>
  <c r="Y4" i="2" s="1"/>
  <c r="X35" i="2"/>
  <c r="Q6" i="2"/>
  <c r="K5" i="2"/>
  <c r="V33" i="1"/>
  <c r="V25" i="1"/>
  <c r="V17" i="1"/>
  <c r="V9" i="1"/>
  <c r="L35" i="1"/>
  <c r="Q4" i="1"/>
  <c r="U4" i="1" s="1"/>
  <c r="X4" i="1" s="1"/>
  <c r="V27" i="1"/>
  <c r="V19" i="1"/>
  <c r="V11" i="1"/>
  <c r="V7" i="1"/>
  <c r="V35" i="1" s="1"/>
  <c r="O5" i="1"/>
  <c r="G4" i="1"/>
  <c r="M4" i="1" s="1"/>
  <c r="R4" i="1" s="1"/>
  <c r="P4" i="1"/>
  <c r="T4" i="1" s="1"/>
  <c r="W4" i="1" s="1"/>
  <c r="P8" i="3" l="1"/>
  <c r="O8" i="3"/>
  <c r="N7" i="3"/>
  <c r="Q4" i="3"/>
  <c r="R4" i="3"/>
  <c r="J5" i="2"/>
  <c r="S5" i="2" s="1"/>
  <c r="I5" i="2"/>
  <c r="K6" i="2"/>
  <c r="Q7" i="2"/>
  <c r="I5" i="1"/>
  <c r="O6" i="1"/>
  <c r="P9" i="3" l="1"/>
  <c r="O9" i="3"/>
  <c r="T4" i="3"/>
  <c r="N8" i="3"/>
  <c r="R5" i="3"/>
  <c r="U5" i="3" s="1"/>
  <c r="U4" i="3"/>
  <c r="R5" i="2"/>
  <c r="O5" i="2"/>
  <c r="T5" i="2" s="1"/>
  <c r="P5" i="2"/>
  <c r="U5" i="2" s="1"/>
  <c r="W5" i="2"/>
  <c r="K7" i="2"/>
  <c r="Q8" i="2"/>
  <c r="I6" i="2"/>
  <c r="J6" i="2"/>
  <c r="S6" i="2" s="1"/>
  <c r="V5" i="2"/>
  <c r="I6" i="1"/>
  <c r="O7" i="1"/>
  <c r="H5" i="1"/>
  <c r="G5" i="1"/>
  <c r="P10" i="3" l="1"/>
  <c r="O10" i="3"/>
  <c r="R6" i="3"/>
  <c r="U6" i="3" s="1"/>
  <c r="N9" i="3"/>
  <c r="Q6" i="3"/>
  <c r="T6" i="3" s="1"/>
  <c r="P6" i="2"/>
  <c r="R6" i="2"/>
  <c r="V6" i="2" s="1"/>
  <c r="Y6" i="2" s="1"/>
  <c r="O6" i="2"/>
  <c r="T6" i="2" s="1"/>
  <c r="Z5" i="2"/>
  <c r="Y5" i="2"/>
  <c r="K8" i="2"/>
  <c r="Q9" i="2"/>
  <c r="J7" i="2"/>
  <c r="S7" i="2" s="1"/>
  <c r="I7" i="2"/>
  <c r="U6" i="2"/>
  <c r="W6" i="2"/>
  <c r="Z6" i="2" s="1"/>
  <c r="I7" i="1"/>
  <c r="O8" i="1"/>
  <c r="G6" i="1"/>
  <c r="H6" i="1"/>
  <c r="M5" i="1"/>
  <c r="R5" i="1" s="1"/>
  <c r="P5" i="1"/>
  <c r="T5" i="1" s="1"/>
  <c r="N5" i="1"/>
  <c r="S5" i="1" s="1"/>
  <c r="Q5" i="1"/>
  <c r="U5" i="1" s="1"/>
  <c r="P11" i="3" l="1"/>
  <c r="O11" i="3"/>
  <c r="N10" i="3"/>
  <c r="Q7" i="3"/>
  <c r="R7" i="3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W5" i="1"/>
  <c r="I8" i="1"/>
  <c r="O9" i="1"/>
  <c r="H7" i="1"/>
  <c r="G7" i="1"/>
  <c r="X5" i="1"/>
  <c r="N6" i="1"/>
  <c r="S6" i="1" s="1"/>
  <c r="Q6" i="1"/>
  <c r="U6" i="1" s="1"/>
  <c r="X6" i="1" s="1"/>
  <c r="M6" i="1"/>
  <c r="R6" i="1" s="1"/>
  <c r="P6" i="1"/>
  <c r="T6" i="1" s="1"/>
  <c r="W6" i="1" s="1"/>
  <c r="P12" i="3" l="1"/>
  <c r="O12" i="3"/>
  <c r="U7" i="3"/>
  <c r="T7" i="3"/>
  <c r="R8" i="3"/>
  <c r="U8" i="3" s="1"/>
  <c r="Q8" i="3"/>
  <c r="T8" i="3" s="1"/>
  <c r="N11" i="3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N7" i="1"/>
  <c r="S7" i="1" s="1"/>
  <c r="Q7" i="1"/>
  <c r="U7" i="1" s="1"/>
  <c r="I9" i="1"/>
  <c r="O10" i="1"/>
  <c r="M7" i="1"/>
  <c r="R7" i="1" s="1"/>
  <c r="P7" i="1"/>
  <c r="T7" i="1" s="1"/>
  <c r="W7" i="1" s="1"/>
  <c r="H8" i="1"/>
  <c r="G8" i="1"/>
  <c r="P13" i="3" l="1"/>
  <c r="O13" i="3"/>
  <c r="N12" i="3"/>
  <c r="Q9" i="3"/>
  <c r="R9" i="3"/>
  <c r="U9" i="3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X7" i="1"/>
  <c r="M8" i="1"/>
  <c r="R8" i="1" s="1"/>
  <c r="P8" i="1"/>
  <c r="T8" i="1" s="1"/>
  <c r="W8" i="1" s="1"/>
  <c r="I10" i="1"/>
  <c r="O11" i="1"/>
  <c r="N8" i="1"/>
  <c r="S8" i="1" s="1"/>
  <c r="Q8" i="1"/>
  <c r="U8" i="1" s="1"/>
  <c r="X8" i="1" s="1"/>
  <c r="H9" i="1"/>
  <c r="G9" i="1"/>
  <c r="P14" i="3" l="1"/>
  <c r="O14" i="3"/>
  <c r="T9" i="3"/>
  <c r="Q10" i="3"/>
  <c r="T10" i="3" s="1"/>
  <c r="N13" i="3"/>
  <c r="R10" i="3"/>
  <c r="U10" i="3" s="1"/>
  <c r="P10" i="2"/>
  <c r="U10" i="2" s="1"/>
  <c r="W10" i="2"/>
  <c r="Z10" i="2" s="1"/>
  <c r="R10" i="2"/>
  <c r="V10" i="2" s="1"/>
  <c r="Y10" i="2" s="1"/>
  <c r="O10" i="2"/>
  <c r="J11" i="2"/>
  <c r="S11" i="2" s="1"/>
  <c r="I11" i="2"/>
  <c r="Z9" i="2"/>
  <c r="T10" i="2"/>
  <c r="K12" i="2"/>
  <c r="Q13" i="2"/>
  <c r="M9" i="1"/>
  <c r="R9" i="1" s="1"/>
  <c r="P9" i="1"/>
  <c r="T9" i="1" s="1"/>
  <c r="W9" i="1" s="1"/>
  <c r="I11" i="1"/>
  <c r="O12" i="1"/>
  <c r="N9" i="1"/>
  <c r="S9" i="1" s="1"/>
  <c r="Q9" i="1"/>
  <c r="U9" i="1" s="1"/>
  <c r="X9" i="1" s="1"/>
  <c r="G10" i="1"/>
  <c r="H10" i="1"/>
  <c r="P15" i="3" l="1"/>
  <c r="O15" i="3"/>
  <c r="Q11" i="3"/>
  <c r="T11" i="3" s="1"/>
  <c r="N14" i="3"/>
  <c r="R11" i="3"/>
  <c r="U11" i="3" s="1"/>
  <c r="O11" i="2"/>
  <c r="R11" i="2"/>
  <c r="W11" i="2"/>
  <c r="Z11" i="2" s="1"/>
  <c r="P11" i="2"/>
  <c r="U11" i="2" s="1"/>
  <c r="J12" i="2"/>
  <c r="S12" i="2" s="1"/>
  <c r="I12" i="2"/>
  <c r="K13" i="2"/>
  <c r="Q14" i="2"/>
  <c r="T11" i="2"/>
  <c r="V11" i="2"/>
  <c r="Y11" i="2" s="1"/>
  <c r="H11" i="1"/>
  <c r="G11" i="1"/>
  <c r="N10" i="1"/>
  <c r="S10" i="1" s="1"/>
  <c r="Q10" i="1"/>
  <c r="U10" i="1" s="1"/>
  <c r="X10" i="1" s="1"/>
  <c r="M10" i="1"/>
  <c r="R10" i="1" s="1"/>
  <c r="P10" i="1"/>
  <c r="T10" i="1" s="1"/>
  <c r="W10" i="1" s="1"/>
  <c r="I12" i="1"/>
  <c r="O13" i="1"/>
  <c r="P16" i="3" l="1"/>
  <c r="O16" i="3"/>
  <c r="Q12" i="3"/>
  <c r="T12" i="3" s="1"/>
  <c r="R12" i="3"/>
  <c r="U12" i="3" s="1"/>
  <c r="N15" i="3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I13" i="1"/>
  <c r="O14" i="1"/>
  <c r="N11" i="1"/>
  <c r="S11" i="1" s="1"/>
  <c r="Q11" i="1"/>
  <c r="U11" i="1" s="1"/>
  <c r="X11" i="1" s="1"/>
  <c r="G12" i="1"/>
  <c r="H12" i="1"/>
  <c r="M11" i="1"/>
  <c r="R11" i="1" s="1"/>
  <c r="P11" i="1"/>
  <c r="T11" i="1" s="1"/>
  <c r="W11" i="1" s="1"/>
  <c r="P17" i="3" l="1"/>
  <c r="O17" i="3"/>
  <c r="N16" i="3"/>
  <c r="Q13" i="3"/>
  <c r="T13" i="3" s="1"/>
  <c r="R13" i="3"/>
  <c r="U13" i="3" s="1"/>
  <c r="P13" i="2"/>
  <c r="W13" i="2"/>
  <c r="Z13" i="2" s="1"/>
  <c r="R13" i="2"/>
  <c r="V13" i="2" s="1"/>
  <c r="Y13" i="2" s="1"/>
  <c r="O13" i="2"/>
  <c r="U13" i="2"/>
  <c r="K15" i="2"/>
  <c r="Q16" i="2"/>
  <c r="T13" i="2"/>
  <c r="I14" i="2"/>
  <c r="J14" i="2"/>
  <c r="S14" i="2" s="1"/>
  <c r="N12" i="1"/>
  <c r="S12" i="1" s="1"/>
  <c r="Q12" i="1"/>
  <c r="U12" i="1" s="1"/>
  <c r="X12" i="1" s="1"/>
  <c r="I14" i="1"/>
  <c r="O15" i="1"/>
  <c r="M12" i="1"/>
  <c r="R12" i="1" s="1"/>
  <c r="P12" i="1"/>
  <c r="T12" i="1" s="1"/>
  <c r="W12" i="1" s="1"/>
  <c r="G13" i="1"/>
  <c r="H13" i="1"/>
  <c r="P18" i="3" l="1"/>
  <c r="O18" i="3"/>
  <c r="Q14" i="3"/>
  <c r="T14" i="3" s="1"/>
  <c r="R14" i="3"/>
  <c r="U14" i="3" s="1"/>
  <c r="N17" i="3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N13" i="1"/>
  <c r="S13" i="1" s="1"/>
  <c r="Q13" i="1"/>
  <c r="U13" i="1" s="1"/>
  <c r="X13" i="1" s="1"/>
  <c r="I15" i="1"/>
  <c r="O16" i="1"/>
  <c r="M13" i="1"/>
  <c r="R13" i="1" s="1"/>
  <c r="P13" i="1"/>
  <c r="T13" i="1" s="1"/>
  <c r="W13" i="1" s="1"/>
  <c r="G14" i="1"/>
  <c r="H14" i="1"/>
  <c r="P19" i="3" l="1"/>
  <c r="O19" i="3"/>
  <c r="R15" i="3"/>
  <c r="U15" i="3" s="1"/>
  <c r="Q15" i="3"/>
  <c r="T15" i="3" s="1"/>
  <c r="N18" i="3"/>
  <c r="O15" i="2"/>
  <c r="R15" i="2"/>
  <c r="V15" i="2" s="1"/>
  <c r="Y15" i="2" s="1"/>
  <c r="W15" i="2"/>
  <c r="Z15" i="2" s="1"/>
  <c r="P15" i="2"/>
  <c r="U15" i="2" s="1"/>
  <c r="T15" i="2"/>
  <c r="K17" i="2"/>
  <c r="Q18" i="2"/>
  <c r="J16" i="2"/>
  <c r="S16" i="2" s="1"/>
  <c r="I16" i="2"/>
  <c r="N14" i="1"/>
  <c r="S14" i="1" s="1"/>
  <c r="Q14" i="1"/>
  <c r="U14" i="1" s="1"/>
  <c r="X14" i="1" s="1"/>
  <c r="I16" i="1"/>
  <c r="O17" i="1"/>
  <c r="M14" i="1"/>
  <c r="R14" i="1" s="1"/>
  <c r="P14" i="1"/>
  <c r="T14" i="1" s="1"/>
  <c r="W14" i="1" s="1"/>
  <c r="H15" i="1"/>
  <c r="G15" i="1"/>
  <c r="P20" i="3" l="1"/>
  <c r="O20" i="3"/>
  <c r="R16" i="3"/>
  <c r="U16" i="3" s="1"/>
  <c r="Q16" i="3"/>
  <c r="T16" i="3" s="1"/>
  <c r="N19" i="3"/>
  <c r="O16" i="2"/>
  <c r="R16" i="2"/>
  <c r="W16" i="2"/>
  <c r="Z16" i="2" s="1"/>
  <c r="P16" i="2"/>
  <c r="U16" i="2" s="1"/>
  <c r="T16" i="2"/>
  <c r="V16" i="2"/>
  <c r="Y16" i="2" s="1"/>
  <c r="K18" i="2"/>
  <c r="Q19" i="2"/>
  <c r="J17" i="2"/>
  <c r="S17" i="2" s="1"/>
  <c r="I17" i="2"/>
  <c r="M15" i="1"/>
  <c r="R15" i="1" s="1"/>
  <c r="P15" i="1"/>
  <c r="T15" i="1" s="1"/>
  <c r="W15" i="1" s="1"/>
  <c r="I17" i="1"/>
  <c r="O18" i="1"/>
  <c r="N15" i="1"/>
  <c r="S15" i="1" s="1"/>
  <c r="Q15" i="1"/>
  <c r="U15" i="1" s="1"/>
  <c r="X15" i="1" s="1"/>
  <c r="H16" i="1"/>
  <c r="G16" i="1"/>
  <c r="P21" i="3" l="1"/>
  <c r="O21" i="3"/>
  <c r="Q17" i="3"/>
  <c r="T17" i="3" s="1"/>
  <c r="R17" i="3"/>
  <c r="U17" i="3" s="1"/>
  <c r="N20" i="3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M16" i="1"/>
  <c r="R16" i="1" s="1"/>
  <c r="P16" i="1"/>
  <c r="T16" i="1" s="1"/>
  <c r="W16" i="1" s="1"/>
  <c r="I18" i="1"/>
  <c r="O19" i="1"/>
  <c r="N16" i="1"/>
  <c r="S16" i="1" s="1"/>
  <c r="Q16" i="1"/>
  <c r="U16" i="1" s="1"/>
  <c r="X16" i="1" s="1"/>
  <c r="G17" i="1"/>
  <c r="H17" i="1"/>
  <c r="P22" i="3" l="1"/>
  <c r="O22" i="3"/>
  <c r="R18" i="3"/>
  <c r="U18" i="3" s="1"/>
  <c r="Q18" i="3"/>
  <c r="T18" i="3" s="1"/>
  <c r="N21" i="3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N17" i="1"/>
  <c r="S17" i="1" s="1"/>
  <c r="Q17" i="1"/>
  <c r="U17" i="1" s="1"/>
  <c r="X17" i="1" s="1"/>
  <c r="I19" i="1"/>
  <c r="O20" i="1"/>
  <c r="M17" i="1"/>
  <c r="R17" i="1" s="1"/>
  <c r="P17" i="1"/>
  <c r="T17" i="1" s="1"/>
  <c r="W17" i="1" s="1"/>
  <c r="G18" i="1"/>
  <c r="H18" i="1"/>
  <c r="P23" i="3" l="1"/>
  <c r="O23" i="3"/>
  <c r="Q19" i="3"/>
  <c r="T19" i="3" s="1"/>
  <c r="R19" i="3"/>
  <c r="U19" i="3" s="1"/>
  <c r="N22" i="3"/>
  <c r="O19" i="2"/>
  <c r="T19" i="2" s="1"/>
  <c r="R19" i="2"/>
  <c r="V19" i="2" s="1"/>
  <c r="Y19" i="2" s="1"/>
  <c r="P19" i="2"/>
  <c r="K21" i="2"/>
  <c r="Q22" i="2"/>
  <c r="U19" i="2"/>
  <c r="W19" i="2"/>
  <c r="Z19" i="2" s="1"/>
  <c r="J20" i="2"/>
  <c r="S20" i="2" s="1"/>
  <c r="I20" i="2"/>
  <c r="N18" i="1"/>
  <c r="S18" i="1" s="1"/>
  <c r="Q18" i="1"/>
  <c r="U18" i="1" s="1"/>
  <c r="X18" i="1" s="1"/>
  <c r="I20" i="1"/>
  <c r="O21" i="1"/>
  <c r="M18" i="1"/>
  <c r="R18" i="1" s="1"/>
  <c r="P18" i="1"/>
  <c r="T18" i="1" s="1"/>
  <c r="W18" i="1" s="1"/>
  <c r="H19" i="1"/>
  <c r="G19" i="1"/>
  <c r="P24" i="3" l="1"/>
  <c r="O24" i="3"/>
  <c r="R20" i="3"/>
  <c r="U20" i="3" s="1"/>
  <c r="Q20" i="3"/>
  <c r="T20" i="3" s="1"/>
  <c r="N23" i="3"/>
  <c r="O20" i="2"/>
  <c r="R20" i="2"/>
  <c r="W20" i="2"/>
  <c r="Z20" i="2" s="1"/>
  <c r="P20" i="2"/>
  <c r="U20" i="2" s="1"/>
  <c r="T20" i="2"/>
  <c r="V20" i="2"/>
  <c r="Y20" i="2" s="1"/>
  <c r="K22" i="2"/>
  <c r="Q23" i="2"/>
  <c r="J21" i="2"/>
  <c r="S21" i="2" s="1"/>
  <c r="I21" i="2"/>
  <c r="M19" i="1"/>
  <c r="R19" i="1" s="1"/>
  <c r="P19" i="1"/>
  <c r="T19" i="1" s="1"/>
  <c r="W19" i="1" s="1"/>
  <c r="I21" i="1"/>
  <c r="O22" i="1"/>
  <c r="N19" i="1"/>
  <c r="S19" i="1" s="1"/>
  <c r="Q19" i="1"/>
  <c r="U19" i="1" s="1"/>
  <c r="X19" i="1" s="1"/>
  <c r="H20" i="1"/>
  <c r="G20" i="1"/>
  <c r="P25" i="3" l="1"/>
  <c r="O25" i="3"/>
  <c r="N24" i="3"/>
  <c r="Q21" i="3"/>
  <c r="T21" i="3" s="1"/>
  <c r="R21" i="3"/>
  <c r="U21" i="3" s="1"/>
  <c r="R21" i="2"/>
  <c r="O21" i="2"/>
  <c r="T21" i="2" s="1"/>
  <c r="P21" i="2"/>
  <c r="U21" i="2" s="1"/>
  <c r="W21" i="2"/>
  <c r="Z21" i="2" s="1"/>
  <c r="V21" i="2"/>
  <c r="Y21" i="2" s="1"/>
  <c r="K23" i="2"/>
  <c r="Q24" i="2"/>
  <c r="I22" i="2"/>
  <c r="J22" i="2"/>
  <c r="S22" i="2" s="1"/>
  <c r="M20" i="1"/>
  <c r="R20" i="1" s="1"/>
  <c r="P20" i="1"/>
  <c r="T20" i="1" s="1"/>
  <c r="W20" i="1" s="1"/>
  <c r="I22" i="1"/>
  <c r="O23" i="1"/>
  <c r="N20" i="1"/>
  <c r="S20" i="1" s="1"/>
  <c r="Q20" i="1"/>
  <c r="U20" i="1" s="1"/>
  <c r="X20" i="1" s="1"/>
  <c r="H21" i="1"/>
  <c r="G21" i="1"/>
  <c r="P26" i="3" l="1"/>
  <c r="O26" i="3"/>
  <c r="Q22" i="3"/>
  <c r="T22" i="3" s="1"/>
  <c r="R22" i="3"/>
  <c r="U22" i="3" s="1"/>
  <c r="N25" i="3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M21" i="1"/>
  <c r="R21" i="1" s="1"/>
  <c r="P21" i="1"/>
  <c r="T21" i="1" s="1"/>
  <c r="W21" i="1" s="1"/>
  <c r="I23" i="1"/>
  <c r="O24" i="1"/>
  <c r="N21" i="1"/>
  <c r="S21" i="1" s="1"/>
  <c r="Q21" i="1"/>
  <c r="U21" i="1" s="1"/>
  <c r="X21" i="1" s="1"/>
  <c r="G22" i="1"/>
  <c r="H22" i="1"/>
  <c r="P27" i="3" l="1"/>
  <c r="O27" i="3"/>
  <c r="R23" i="3"/>
  <c r="U23" i="3" s="1"/>
  <c r="Q23" i="3"/>
  <c r="T23" i="3" s="1"/>
  <c r="N26" i="3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N22" i="1"/>
  <c r="S22" i="1" s="1"/>
  <c r="Q22" i="1"/>
  <c r="U22" i="1" s="1"/>
  <c r="X22" i="1" s="1"/>
  <c r="I24" i="1"/>
  <c r="O25" i="1"/>
  <c r="M22" i="1"/>
  <c r="R22" i="1" s="1"/>
  <c r="P22" i="1"/>
  <c r="T22" i="1" s="1"/>
  <c r="W22" i="1" s="1"/>
  <c r="H23" i="1"/>
  <c r="G23" i="1"/>
  <c r="P28" i="3" l="1"/>
  <c r="O28" i="3"/>
  <c r="Q24" i="3"/>
  <c r="T24" i="3" s="1"/>
  <c r="R24" i="3"/>
  <c r="U24" i="3" s="1"/>
  <c r="N27" i="3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M23" i="1"/>
  <c r="R23" i="1" s="1"/>
  <c r="P23" i="1"/>
  <c r="T23" i="1" s="1"/>
  <c r="W23" i="1" s="1"/>
  <c r="I25" i="1"/>
  <c r="O26" i="1"/>
  <c r="N23" i="1"/>
  <c r="S23" i="1" s="1"/>
  <c r="Q23" i="1"/>
  <c r="U23" i="1" s="1"/>
  <c r="X23" i="1" s="1"/>
  <c r="H24" i="1"/>
  <c r="G24" i="1"/>
  <c r="P29" i="3" l="1"/>
  <c r="O29" i="3"/>
  <c r="Q25" i="3"/>
  <c r="T25" i="3" s="1"/>
  <c r="R25" i="3"/>
  <c r="U25" i="3" s="1"/>
  <c r="N28" i="3"/>
  <c r="R25" i="2"/>
  <c r="O25" i="2"/>
  <c r="T25" i="2" s="1"/>
  <c r="P25" i="2"/>
  <c r="U25" i="2" s="1"/>
  <c r="W25" i="2"/>
  <c r="Z25" i="2" s="1"/>
  <c r="V25" i="2"/>
  <c r="Y25" i="2" s="1"/>
  <c r="K27" i="2"/>
  <c r="Q28" i="2"/>
  <c r="I26" i="2"/>
  <c r="J26" i="2"/>
  <c r="S26" i="2" s="1"/>
  <c r="M24" i="1"/>
  <c r="R24" i="1" s="1"/>
  <c r="P24" i="1"/>
  <c r="T24" i="1" s="1"/>
  <c r="W24" i="1" s="1"/>
  <c r="I26" i="1"/>
  <c r="O27" i="1"/>
  <c r="N24" i="1"/>
  <c r="S24" i="1" s="1"/>
  <c r="Q24" i="1"/>
  <c r="U24" i="1" s="1"/>
  <c r="X24" i="1" s="1"/>
  <c r="H25" i="1"/>
  <c r="G25" i="1"/>
  <c r="P30" i="3" l="1"/>
  <c r="O30" i="3"/>
  <c r="R26" i="3"/>
  <c r="U26" i="3" s="1"/>
  <c r="Q26" i="3"/>
  <c r="T26" i="3" s="1"/>
  <c r="N29" i="3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M25" i="1"/>
  <c r="R25" i="1" s="1"/>
  <c r="P25" i="1"/>
  <c r="T25" i="1" s="1"/>
  <c r="W25" i="1" s="1"/>
  <c r="I27" i="1"/>
  <c r="O28" i="1"/>
  <c r="N25" i="1"/>
  <c r="S25" i="1" s="1"/>
  <c r="Q25" i="1"/>
  <c r="U25" i="1" s="1"/>
  <c r="X25" i="1" s="1"/>
  <c r="G26" i="1"/>
  <c r="H26" i="1"/>
  <c r="P31" i="3" l="1"/>
  <c r="O31" i="3"/>
  <c r="Q27" i="3"/>
  <c r="T27" i="3" s="1"/>
  <c r="R27" i="3"/>
  <c r="U27" i="3" s="1"/>
  <c r="N30" i="3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N26" i="1"/>
  <c r="S26" i="1" s="1"/>
  <c r="Q26" i="1"/>
  <c r="U26" i="1" s="1"/>
  <c r="X26" i="1" s="1"/>
  <c r="I28" i="1"/>
  <c r="O29" i="1"/>
  <c r="M26" i="1"/>
  <c r="R26" i="1" s="1"/>
  <c r="P26" i="1"/>
  <c r="T26" i="1" s="1"/>
  <c r="W26" i="1" s="1"/>
  <c r="H27" i="1"/>
  <c r="G27" i="1"/>
  <c r="P33" i="3" l="1"/>
  <c r="P32" i="3"/>
  <c r="O33" i="3"/>
  <c r="O32" i="3"/>
  <c r="R28" i="3"/>
  <c r="U28" i="3" s="1"/>
  <c r="Q28" i="3"/>
  <c r="T28" i="3" s="1"/>
  <c r="N31" i="3"/>
  <c r="O28" i="2"/>
  <c r="R28" i="2"/>
  <c r="V28" i="2" s="1"/>
  <c r="Y28" i="2" s="1"/>
  <c r="W28" i="2"/>
  <c r="Z28" i="2" s="1"/>
  <c r="P28" i="2"/>
  <c r="U28" i="2" s="1"/>
  <c r="T28" i="2"/>
  <c r="K30" i="2"/>
  <c r="Q31" i="2"/>
  <c r="J29" i="2"/>
  <c r="S29" i="2" s="1"/>
  <c r="I29" i="2"/>
  <c r="M27" i="1"/>
  <c r="R27" i="1" s="1"/>
  <c r="P27" i="1"/>
  <c r="T27" i="1" s="1"/>
  <c r="W27" i="1" s="1"/>
  <c r="I29" i="1"/>
  <c r="O30" i="1"/>
  <c r="N27" i="1"/>
  <c r="S27" i="1" s="1"/>
  <c r="Q27" i="1"/>
  <c r="U27" i="1" s="1"/>
  <c r="X27" i="1" s="1"/>
  <c r="G28" i="1"/>
  <c r="H28" i="1"/>
  <c r="Q29" i="3" l="1"/>
  <c r="T29" i="3" s="1"/>
  <c r="R29" i="3"/>
  <c r="U29" i="3" s="1"/>
  <c r="N32" i="3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N28" i="1"/>
  <c r="S28" i="1" s="1"/>
  <c r="Q28" i="1"/>
  <c r="U28" i="1" s="1"/>
  <c r="X28" i="1" s="1"/>
  <c r="I30" i="1"/>
  <c r="O31" i="1"/>
  <c r="M28" i="1"/>
  <c r="R28" i="1" s="1"/>
  <c r="P28" i="1"/>
  <c r="T28" i="1" s="1"/>
  <c r="W28" i="1" s="1"/>
  <c r="G29" i="1"/>
  <c r="H29" i="1"/>
  <c r="Q30" i="3" l="1"/>
  <c r="T30" i="3" s="1"/>
  <c r="R30" i="3"/>
  <c r="U30" i="3" s="1"/>
  <c r="N33" i="3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N29" i="1"/>
  <c r="S29" i="1" s="1"/>
  <c r="Q29" i="1"/>
  <c r="U29" i="1" s="1"/>
  <c r="X29" i="1" s="1"/>
  <c r="I31" i="1"/>
  <c r="O32" i="1"/>
  <c r="M29" i="1"/>
  <c r="R29" i="1" s="1"/>
  <c r="P29" i="1"/>
  <c r="T29" i="1" s="1"/>
  <c r="W29" i="1" s="1"/>
  <c r="G30" i="1"/>
  <c r="H30" i="1"/>
  <c r="M36" i="3" l="1"/>
  <c r="Q31" i="3"/>
  <c r="T31" i="3" s="1"/>
  <c r="R31" i="3"/>
  <c r="U31" i="3" s="1"/>
  <c r="O31" i="2"/>
  <c r="R31" i="2"/>
  <c r="V31" i="2" s="1"/>
  <c r="Y31" i="2" s="1"/>
  <c r="W31" i="2"/>
  <c r="Z31" i="2" s="1"/>
  <c r="P31" i="2"/>
  <c r="U31" i="2" s="1"/>
  <c r="T31" i="2"/>
  <c r="K33" i="2"/>
  <c r="N36" i="2"/>
  <c r="J32" i="2"/>
  <c r="S32" i="2" s="1"/>
  <c r="I32" i="2"/>
  <c r="N30" i="1"/>
  <c r="S30" i="1" s="1"/>
  <c r="Q30" i="1"/>
  <c r="U30" i="1" s="1"/>
  <c r="X30" i="1" s="1"/>
  <c r="I32" i="1"/>
  <c r="O33" i="1"/>
  <c r="M30" i="1"/>
  <c r="R30" i="1" s="1"/>
  <c r="P30" i="1"/>
  <c r="T30" i="1" s="1"/>
  <c r="W30" i="1" s="1"/>
  <c r="H31" i="1"/>
  <c r="G31" i="1"/>
  <c r="R32" i="3" l="1"/>
  <c r="U32" i="3" s="1"/>
  <c r="Q32" i="3"/>
  <c r="T32" i="3" s="1"/>
  <c r="O32" i="2"/>
  <c r="R32" i="2"/>
  <c r="V32" i="2" s="1"/>
  <c r="Y32" i="2" s="1"/>
  <c r="W32" i="2"/>
  <c r="Z32" i="2" s="1"/>
  <c r="P32" i="2"/>
  <c r="U32" i="2" s="1"/>
  <c r="T32" i="2"/>
  <c r="J33" i="2"/>
  <c r="S33" i="2" s="1"/>
  <c r="I33" i="2"/>
  <c r="M31" i="1"/>
  <c r="R31" i="1" s="1"/>
  <c r="P31" i="1"/>
  <c r="T31" i="1" s="1"/>
  <c r="W31" i="1" s="1"/>
  <c r="I33" i="1"/>
  <c r="L36" i="1"/>
  <c r="N31" i="1"/>
  <c r="S31" i="1" s="1"/>
  <c r="Q31" i="1"/>
  <c r="U31" i="1" s="1"/>
  <c r="X31" i="1" s="1"/>
  <c r="H32" i="1"/>
  <c r="G32" i="1"/>
  <c r="Q33" i="3" l="1"/>
  <c r="R33" i="3"/>
  <c r="R33" i="2"/>
  <c r="V33" i="2" s="1"/>
  <c r="O33" i="2"/>
  <c r="T33" i="2" s="1"/>
  <c r="T35" i="2" s="1"/>
  <c r="P33" i="2"/>
  <c r="U33" i="2" s="1"/>
  <c r="U35" i="2" s="1"/>
  <c r="W33" i="2"/>
  <c r="M32" i="1"/>
  <c r="R32" i="1" s="1"/>
  <c r="P32" i="1"/>
  <c r="T32" i="1" s="1"/>
  <c r="W32" i="1" s="1"/>
  <c r="N32" i="1"/>
  <c r="S32" i="1" s="1"/>
  <c r="Q32" i="1"/>
  <c r="U32" i="1" s="1"/>
  <c r="X32" i="1" s="1"/>
  <c r="G33" i="1"/>
  <c r="H33" i="1"/>
  <c r="U33" i="3" l="1"/>
  <c r="R35" i="3"/>
  <c r="U35" i="3" s="1"/>
  <c r="T33" i="3"/>
  <c r="Z33" i="2"/>
  <c r="W35" i="2"/>
  <c r="Z35" i="2" s="1"/>
  <c r="Y33" i="2"/>
  <c r="V35" i="2"/>
  <c r="Y35" i="2" s="1"/>
  <c r="N33" i="1"/>
  <c r="S33" i="1" s="1"/>
  <c r="S35" i="1" s="1"/>
  <c r="Q33" i="1"/>
  <c r="U33" i="1" s="1"/>
  <c r="M33" i="1"/>
  <c r="R33" i="1" s="1"/>
  <c r="R35" i="1" s="1"/>
  <c r="P33" i="1"/>
  <c r="T33" i="1" s="1"/>
  <c r="X33" i="1" l="1"/>
  <c r="U35" i="1"/>
  <c r="X35" i="1" s="1"/>
  <c r="W33" i="1"/>
  <c r="T35" i="1"/>
  <c r="W35" i="1" s="1"/>
  <c r="Q5" i="3"/>
  <c r="T5" i="3" l="1"/>
  <c r="Q35" i="3"/>
  <c r="T35" i="3" s="1"/>
</calcChain>
</file>

<file path=xl/sharedStrings.xml><?xml version="1.0" encoding="utf-8"?>
<sst xmlns="http://schemas.openxmlformats.org/spreadsheetml/2006/main" count="144" uniqueCount="45">
  <si>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</si>
  <si>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</si>
  <si>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</si>
  <si>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</si>
  <si>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</si>
  <si>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</si>
  <si>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</si>
  <si>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</si>
  <si>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</si>
  <si>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</si>
  <si>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</si>
  <si>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</si>
  <si>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</si>
  <si>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</si>
  <si>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maximum sale price(considering max profit margin)</t>
  </si>
  <si>
    <t>minimum sale price ( considering minium profit margin)</t>
  </si>
  <si>
    <t>Calculated results</t>
  </si>
  <si>
    <t>Target Cosumption period(days)</t>
  </si>
  <si>
    <t>Consolidate</t>
  </si>
  <si>
    <t>Projected Minimum Sale amount target per day</t>
  </si>
  <si>
    <t>Projected Maximum sale Amount Target per day</t>
  </si>
  <si>
    <t>Targetted minimum sale price</t>
  </si>
  <si>
    <t>Targetted maximum sale price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</si>
  <si>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</si>
  <si>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</si>
  <si>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</si>
  <si>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</si>
  <si>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</si>
  <si>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</si>
  <si>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</si>
  <si>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</si>
  <si>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</si>
  <si>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</si>
  <si>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</si>
  <si>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</si>
  <si>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</si>
  <si>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</si>
  <si>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>Price factor on increase demand</t>
  </si>
  <si>
    <t>increase</t>
  </si>
  <si>
    <t>Minimum in case of descrease</t>
  </si>
  <si>
    <t>Maximum in case of descease</t>
  </si>
  <si>
    <t>Minimum profit margin</t>
  </si>
  <si>
    <t>Maximum profit margin</t>
  </si>
  <si>
    <t>Minimum in case of increase</t>
  </si>
  <si>
    <t>Maximum in case of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</si>
</sst>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C1" zoomScale="84" zoomScaleNormal="84" workbookViewId="0">
      <selection activeCell="G32" sqref="G32"/>
    </sheetView>
  </sheetViews>
  <sheetFormatPr defaultColWidth="21.42578125" defaultRowHeight="15" x14ac:dyDescent="0.25"/>
  <cols>
    <col min="1" max="1" width="10.85546875" style="1" bestFit="1" customWidth="1"/>
    <col min="2" max="2" width="13.85546875" style="1" customWidth="1"/>
    <col min="3" max="3" width="6.28515625" style="1" customWidth="1"/>
    <col min="4" max="4" width="17" style="1" bestFit="1" customWidth="1"/>
    <col min="5" max="5" width="15.140625" style="1" customWidth="1"/>
    <col min="6" max="6" width="10.5703125" style="1" bestFit="1" customWidth="1"/>
    <col min="7" max="8" width="10.5703125" style="1" customWidth="1"/>
    <col min="9" max="9" width="13.28515625" style="1" customWidth="1"/>
    <col min="10" max="10" width="13" style="1" customWidth="1"/>
    <col min="11" max="11" width="13.7109375" style="1" customWidth="1"/>
    <col min="12" max="12" width="13.5703125" style="1" customWidth="1"/>
    <col min="13" max="13" width="13.7109375" style="1" customWidth="1"/>
    <col min="14" max="14" width="12.140625" style="1" customWidth="1"/>
    <col min="15" max="15" width="21.42578125" style="1"/>
    <col min="16" max="16" width="19" style="1" customWidth="1"/>
    <col min="17" max="19" width="21.42578125" style="1"/>
    <col min="20" max="20" width="16.7109375" style="1" customWidth="1"/>
    <col min="21" max="16384" width="21.42578125" style="1"/>
  </cols>
  <sheetData>
    <row r="1" spans="1:21" x14ac:dyDescent="0.25">
      <c r="B1" s="5" t="s">
        <v>6</v>
      </c>
      <c r="C1" s="5"/>
      <c r="D1" s="5"/>
      <c r="E1" s="5"/>
      <c r="F1" s="5"/>
      <c r="G1" s="5"/>
      <c r="H1" s="5"/>
      <c r="I1" s="5"/>
      <c r="J1" s="5"/>
      <c r="K1" s="5"/>
      <c r="L1" s="6" t="s">
        <v>16</v>
      </c>
      <c r="M1" s="6"/>
      <c r="N1" s="6"/>
      <c r="O1" s="6"/>
      <c r="P1" s="6"/>
    </row>
    <row r="2" spans="1:21" ht="75" x14ac:dyDescent="0.2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41</v>
      </c>
      <c r="J2" s="3" t="s">
        <v>42</v>
      </c>
      <c r="K2" s="3" t="s">
        <v>10</v>
      </c>
      <c r="L2" s="3" t="s">
        <v>13</v>
      </c>
      <c r="M2" s="3" t="s">
        <v>7</v>
      </c>
      <c r="N2" s="3" t="s">
        <v>9</v>
      </c>
      <c r="O2" s="3" t="s">
        <v>34</v>
      </c>
      <c r="P2" s="3" t="s">
        <v>35</v>
      </c>
      <c r="Q2" s="3" t="s">
        <v>24</v>
      </c>
      <c r="R2" s="3" t="s">
        <v>23</v>
      </c>
      <c r="S2" s="3" t="s">
        <v>25</v>
      </c>
      <c r="T2" s="3" t="s">
        <v>26</v>
      </c>
      <c r="U2" s="3" t="s">
        <v>27</v>
      </c>
    </row>
    <row r="3" spans="1:21" x14ac:dyDescent="0.2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12</v>
      </c>
      <c r="M3" s="3" t="s">
        <v>12</v>
      </c>
      <c r="N3" s="3" t="s">
        <v>12</v>
      </c>
      <c r="O3" s="3" t="s">
        <v>12</v>
      </c>
      <c r="P3" s="3" t="s">
        <v>12</v>
      </c>
      <c r="Q3" s="3" t="s">
        <v>12</v>
      </c>
      <c r="R3" s="3" t="s">
        <v>12</v>
      </c>
      <c r="S3" s="3"/>
      <c r="T3" s="3"/>
      <c r="U3" s="3"/>
    </row>
    <row r="4" spans="1:21" ht="30" x14ac:dyDescent="0.2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v>15</v>
      </c>
      <c r="J4" s="4">
        <v>20</v>
      </c>
      <c r="K4" s="3">
        <f>1667 - 15*$F4</f>
        <v>1652</v>
      </c>
      <c r="L4" s="3">
        <f>($C4-$B4)/$B4</f>
        <v>0.44</v>
      </c>
      <c r="M4" s="3">
        <f>ROUNDUP($D4/$E4,0)</f>
        <v>1667</v>
      </c>
      <c r="N4" s="3">
        <f>$K4-$M4</f>
        <v>-15</v>
      </c>
      <c r="O4" s="3">
        <f>ROUNDUP($B4+($B4*($G4+$H4+$I4)%), 0)</f>
        <v>61</v>
      </c>
      <c r="P4" s="3">
        <f>ROUNDUP($B4+($B4*($G4+$H4+$J4)%), 0)</f>
        <v>64</v>
      </c>
      <c r="Q4" s="3">
        <f t="shared" ref="Q4:Q33" si="0">$K4*$O4</f>
        <v>100772</v>
      </c>
      <c r="R4" s="3">
        <f t="shared" ref="R4:R33" si="1">$K4*$P4</f>
        <v>105728</v>
      </c>
      <c r="S4" s="3">
        <f>$K4*$B4+ROUNDUP($K4*$B4*($G4+$H4)%,0)</f>
        <v>88382</v>
      </c>
      <c r="T4" s="3">
        <f>($Q4-$S4)/$S4*100</f>
        <v>14.018691588785046</v>
      </c>
      <c r="U4" s="3">
        <f>($R4-$S4)/$S4*100</f>
        <v>19.626168224299064</v>
      </c>
    </row>
    <row r="5" spans="1:21" x14ac:dyDescent="0.2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>IF(C$38="decrease",IF($I4-($K5-$M5)%&lt;C$42,C$42,$I4-($K5-$M5)%),IF($I4+($K5-$M5)%&gt;E$42,E$42,$I4+($K5-$M5)%))</f>
        <v>15.3</v>
      </c>
      <c r="J5" s="4">
        <f>IF(C$38="decrease",IF($J4-($K5-$M5)%&lt;C$43,C$43,$J4-($K5-$M5)%),IF($J4+($K5-$M5)%&gt;E$43,E$43,$J4+($K5-$M5)%))</f>
        <v>20.3</v>
      </c>
      <c r="K5" s="3">
        <f t="shared" ref="K5:K33" si="2">1667 + 15*$F5</f>
        <v>1697</v>
      </c>
      <c r="L5" s="3">
        <f>($C5-$B5)/$B5</f>
        <v>0.44</v>
      </c>
      <c r="M5" s="3">
        <f>ROUNDUP($D5/$E5,0)</f>
        <v>1667</v>
      </c>
      <c r="N5" s="3">
        <f t="shared" ref="N5:N33" si="3">($K5-$M5)+$N4</f>
        <v>15</v>
      </c>
      <c r="O5" s="3">
        <f t="shared" ref="O5:O33" si="4">ROUNDUP($B5+($B5*($G5+$H5+$I5)%), 0)</f>
        <v>62</v>
      </c>
      <c r="P5" s="3">
        <f t="shared" ref="P5:P33" si="5">ROUNDUP($B5+($B5*($G5+$H5+$J5)%), 0)</f>
        <v>64</v>
      </c>
      <c r="Q5" s="3">
        <f t="shared" si="0"/>
        <v>105214</v>
      </c>
      <c r="R5" s="3">
        <f t="shared" si="1"/>
        <v>108608</v>
      </c>
      <c r="S5" s="3">
        <f t="shared" ref="S5:S33" si="6">$K5*$B5+ROUNDUP($K5*$B5*($G5+$H5)%,0)</f>
        <v>90790</v>
      </c>
      <c r="T5" s="3">
        <f t="shared" ref="T5:T33" si="7">($Q5-$S5)/$S5*100</f>
        <v>15.887212248044937</v>
      </c>
      <c r="U5" s="3">
        <f t="shared" ref="U5:U33" si="8">($R5-$S5)/$S5*100</f>
        <v>19.625509417336712</v>
      </c>
    </row>
    <row r="6" spans="1:21" x14ac:dyDescent="0.2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ref="I6:I33" si="9">IF(C$38="decrease",IF($I5-($K6-$M6)%&lt;C$42,C$42,$I5-($K6-$M6)%),IF($I5+($K6-$M6)%&gt;E$42,E$42,$I5+($K6-$M6)%))</f>
        <v>15.75</v>
      </c>
      <c r="J6" s="4">
        <f t="shared" ref="J6:J33" si="10">IF(C$38="decrease",IF($J5-($K6-$M6)%&lt;C$43,C$43,$J5-($K6-$M6)%),IF($J5+($K6-$M6)%&gt;E$43,E$43,$J5+($K6-$M6)%))</f>
        <v>20.75</v>
      </c>
      <c r="K6" s="3">
        <f t="shared" si="2"/>
        <v>1712</v>
      </c>
      <c r="L6" s="3">
        <f>($C6-$B6)/$B6</f>
        <v>0.44</v>
      </c>
      <c r="M6" s="3">
        <f>ROUNDUP($D6/$E6,0)</f>
        <v>1667</v>
      </c>
      <c r="N6" s="3">
        <f t="shared" si="3"/>
        <v>60</v>
      </c>
      <c r="O6" s="3">
        <f t="shared" si="4"/>
        <v>62</v>
      </c>
      <c r="P6" s="3">
        <f t="shared" si="5"/>
        <v>64</v>
      </c>
      <c r="Q6" s="3">
        <f t="shared" si="0"/>
        <v>106144</v>
      </c>
      <c r="R6" s="3">
        <f t="shared" si="1"/>
        <v>109568</v>
      </c>
      <c r="S6" s="3">
        <f t="shared" si="6"/>
        <v>91592</v>
      </c>
      <c r="T6" s="3">
        <f t="shared" si="7"/>
        <v>15.887850467289718</v>
      </c>
      <c r="U6" s="3">
        <f t="shared" si="8"/>
        <v>19.626168224299064</v>
      </c>
    </row>
    <row r="7" spans="1:21" x14ac:dyDescent="0.2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9"/>
        <v>16.350000000000001</v>
      </c>
      <c r="J7" s="4">
        <f t="shared" si="10"/>
        <v>21.35</v>
      </c>
      <c r="K7" s="3">
        <f t="shared" si="2"/>
        <v>1727</v>
      </c>
      <c r="L7" s="3">
        <f>($C7-$B7)/$B7</f>
        <v>0.44</v>
      </c>
      <c r="M7" s="3">
        <f>ROUNDUP($D7/$E7,0)</f>
        <v>1667</v>
      </c>
      <c r="N7" s="3">
        <f t="shared" si="3"/>
        <v>120</v>
      </c>
      <c r="O7" s="3">
        <f t="shared" si="4"/>
        <v>62</v>
      </c>
      <c r="P7" s="3">
        <f t="shared" si="5"/>
        <v>65</v>
      </c>
      <c r="Q7" s="3">
        <f t="shared" si="0"/>
        <v>107074</v>
      </c>
      <c r="R7" s="3">
        <f t="shared" si="1"/>
        <v>112255</v>
      </c>
      <c r="S7" s="3">
        <f t="shared" si="6"/>
        <v>92395</v>
      </c>
      <c r="T7" s="3">
        <f t="shared" si="7"/>
        <v>15.88722333459603</v>
      </c>
      <c r="U7" s="3">
        <f t="shared" si="8"/>
        <v>21.494669624979707</v>
      </c>
    </row>
    <row r="8" spans="1:21" x14ac:dyDescent="0.2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9"/>
        <v>17.100000000000001</v>
      </c>
      <c r="J8" s="4">
        <f t="shared" si="10"/>
        <v>22.1</v>
      </c>
      <c r="K8" s="3">
        <f t="shared" si="2"/>
        <v>1742</v>
      </c>
      <c r="L8" s="3">
        <f t="shared" ref="L8:L33" si="11">($C8-$B8)/$B8</f>
        <v>0.44</v>
      </c>
      <c r="M8" s="3">
        <f t="shared" ref="M8:M33" si="12">ROUNDUP($D8/$E8,0)</f>
        <v>1667</v>
      </c>
      <c r="N8" s="3">
        <f t="shared" si="3"/>
        <v>195</v>
      </c>
      <c r="O8" s="3">
        <f t="shared" si="4"/>
        <v>63</v>
      </c>
      <c r="P8" s="3">
        <f t="shared" si="5"/>
        <v>65</v>
      </c>
      <c r="Q8" s="3">
        <f t="shared" si="0"/>
        <v>109746</v>
      </c>
      <c r="R8" s="3">
        <f t="shared" si="1"/>
        <v>113230</v>
      </c>
      <c r="S8" s="3">
        <f t="shared" si="6"/>
        <v>93197</v>
      </c>
      <c r="T8" s="3">
        <f t="shared" si="7"/>
        <v>17.75700934579439</v>
      </c>
      <c r="U8" s="3">
        <f t="shared" si="8"/>
        <v>21.495327102803738</v>
      </c>
    </row>
    <row r="9" spans="1:21" x14ac:dyDescent="0.2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9"/>
        <v>18</v>
      </c>
      <c r="J9" s="4">
        <f t="shared" si="10"/>
        <v>23</v>
      </c>
      <c r="K9" s="3">
        <f t="shared" si="2"/>
        <v>1757</v>
      </c>
      <c r="L9" s="3">
        <f t="shared" si="11"/>
        <v>0.44</v>
      </c>
      <c r="M9" s="3">
        <f t="shared" si="12"/>
        <v>1667</v>
      </c>
      <c r="N9" s="3">
        <f t="shared" si="3"/>
        <v>285</v>
      </c>
      <c r="O9" s="3">
        <f t="shared" si="4"/>
        <v>63</v>
      </c>
      <c r="P9" s="3">
        <f t="shared" si="5"/>
        <v>65</v>
      </c>
      <c r="Q9" s="3">
        <f t="shared" si="0"/>
        <v>110691</v>
      </c>
      <c r="R9" s="3">
        <f t="shared" si="1"/>
        <v>114205</v>
      </c>
      <c r="S9" s="3">
        <f t="shared" si="6"/>
        <v>94000</v>
      </c>
      <c r="T9" s="3">
        <f t="shared" si="7"/>
        <v>17.756382978723405</v>
      </c>
      <c r="U9" s="3">
        <f t="shared" si="8"/>
        <v>21.49468085106383</v>
      </c>
    </row>
    <row r="10" spans="1:21" x14ac:dyDescent="0.2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9"/>
        <v>19.05</v>
      </c>
      <c r="J10" s="4">
        <f t="shared" si="10"/>
        <v>24.05</v>
      </c>
      <c r="K10" s="3">
        <f t="shared" si="2"/>
        <v>1772</v>
      </c>
      <c r="L10" s="3">
        <f t="shared" si="11"/>
        <v>0.44</v>
      </c>
      <c r="M10" s="3">
        <f t="shared" si="12"/>
        <v>1667</v>
      </c>
      <c r="N10" s="3">
        <f t="shared" si="3"/>
        <v>390</v>
      </c>
      <c r="O10" s="3">
        <f t="shared" si="4"/>
        <v>64</v>
      </c>
      <c r="P10" s="3">
        <f t="shared" si="5"/>
        <v>66</v>
      </c>
      <c r="Q10" s="3">
        <f t="shared" si="0"/>
        <v>113408</v>
      </c>
      <c r="R10" s="3">
        <f t="shared" si="1"/>
        <v>116952</v>
      </c>
      <c r="S10" s="3">
        <f t="shared" si="6"/>
        <v>94802</v>
      </c>
      <c r="T10" s="3">
        <f t="shared" si="7"/>
        <v>19.626168224299064</v>
      </c>
      <c r="U10" s="3">
        <f t="shared" si="8"/>
        <v>23.364485981308412</v>
      </c>
    </row>
    <row r="11" spans="1:21" x14ac:dyDescent="0.2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9"/>
        <v>20</v>
      </c>
      <c r="J11" s="4">
        <f t="shared" si="10"/>
        <v>25</v>
      </c>
      <c r="K11" s="3">
        <f t="shared" si="2"/>
        <v>1787</v>
      </c>
      <c r="L11" s="3">
        <f t="shared" si="11"/>
        <v>0.44</v>
      </c>
      <c r="M11" s="3">
        <f t="shared" si="12"/>
        <v>1667</v>
      </c>
      <c r="N11" s="3">
        <f t="shared" si="3"/>
        <v>510</v>
      </c>
      <c r="O11" s="3">
        <f t="shared" si="4"/>
        <v>64</v>
      </c>
      <c r="P11" s="3">
        <f t="shared" si="5"/>
        <v>66</v>
      </c>
      <c r="Q11" s="3">
        <f t="shared" si="0"/>
        <v>114368</v>
      </c>
      <c r="R11" s="3">
        <f t="shared" si="1"/>
        <v>117942</v>
      </c>
      <c r="S11" s="3">
        <f t="shared" si="6"/>
        <v>95605</v>
      </c>
      <c r="T11" s="3">
        <f t="shared" si="7"/>
        <v>19.625542597144502</v>
      </c>
      <c r="U11" s="3">
        <f t="shared" si="8"/>
        <v>23.363840803305266</v>
      </c>
    </row>
    <row r="12" spans="1:21" x14ac:dyDescent="0.2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9"/>
        <v>20</v>
      </c>
      <c r="J12" s="4">
        <f t="shared" si="10"/>
        <v>25</v>
      </c>
      <c r="K12" s="3">
        <f t="shared" si="2"/>
        <v>1802</v>
      </c>
      <c r="L12" s="3">
        <f t="shared" si="11"/>
        <v>0.44</v>
      </c>
      <c r="M12" s="3">
        <f t="shared" si="12"/>
        <v>1667</v>
      </c>
      <c r="N12" s="3">
        <f t="shared" si="3"/>
        <v>645</v>
      </c>
      <c r="O12" s="3">
        <f t="shared" si="4"/>
        <v>64</v>
      </c>
      <c r="P12" s="3">
        <f t="shared" si="5"/>
        <v>66</v>
      </c>
      <c r="Q12" s="3">
        <f t="shared" si="0"/>
        <v>115328</v>
      </c>
      <c r="R12" s="3">
        <f t="shared" si="1"/>
        <v>118932</v>
      </c>
      <c r="S12" s="3">
        <f t="shared" si="6"/>
        <v>96407</v>
      </c>
      <c r="T12" s="3">
        <f t="shared" si="7"/>
        <v>19.626168224299064</v>
      </c>
      <c r="U12" s="3">
        <f t="shared" si="8"/>
        <v>23.364485981308412</v>
      </c>
    </row>
    <row r="13" spans="1:21" x14ac:dyDescent="0.2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9"/>
        <v>20</v>
      </c>
      <c r="J13" s="4">
        <f t="shared" si="10"/>
        <v>25</v>
      </c>
      <c r="K13" s="3">
        <f t="shared" si="2"/>
        <v>1817</v>
      </c>
      <c r="L13" s="3">
        <f t="shared" si="11"/>
        <v>0.44</v>
      </c>
      <c r="M13" s="3">
        <f t="shared" si="12"/>
        <v>1667</v>
      </c>
      <c r="N13" s="3">
        <f t="shared" si="3"/>
        <v>795</v>
      </c>
      <c r="O13" s="3">
        <f t="shared" si="4"/>
        <v>64</v>
      </c>
      <c r="P13" s="3">
        <f t="shared" si="5"/>
        <v>66</v>
      </c>
      <c r="Q13" s="3">
        <f t="shared" si="0"/>
        <v>116288</v>
      </c>
      <c r="R13" s="3">
        <f t="shared" si="1"/>
        <v>119922</v>
      </c>
      <c r="S13" s="3">
        <f t="shared" si="6"/>
        <v>97210</v>
      </c>
      <c r="T13" s="3">
        <f t="shared" si="7"/>
        <v>19.625552926653636</v>
      </c>
      <c r="U13" s="3">
        <f t="shared" si="8"/>
        <v>23.363851455611563</v>
      </c>
    </row>
    <row r="14" spans="1:21" x14ac:dyDescent="0.2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9"/>
        <v>20</v>
      </c>
      <c r="J14" s="4">
        <f t="shared" si="10"/>
        <v>25</v>
      </c>
      <c r="K14" s="3">
        <f t="shared" si="2"/>
        <v>1832</v>
      </c>
      <c r="L14" s="3">
        <f t="shared" si="11"/>
        <v>0.44</v>
      </c>
      <c r="M14" s="3">
        <f t="shared" si="12"/>
        <v>1667</v>
      </c>
      <c r="N14" s="3">
        <f t="shared" si="3"/>
        <v>960</v>
      </c>
      <c r="O14" s="3">
        <f t="shared" si="4"/>
        <v>64</v>
      </c>
      <c r="P14" s="3">
        <f t="shared" si="5"/>
        <v>66</v>
      </c>
      <c r="Q14" s="3">
        <f t="shared" si="0"/>
        <v>117248</v>
      </c>
      <c r="R14" s="3">
        <f t="shared" si="1"/>
        <v>120912</v>
      </c>
      <c r="S14" s="3">
        <f t="shared" si="6"/>
        <v>98012</v>
      </c>
      <c r="T14" s="3">
        <f t="shared" si="7"/>
        <v>19.626168224299064</v>
      </c>
      <c r="U14" s="3">
        <f t="shared" si="8"/>
        <v>23.364485981308412</v>
      </c>
    </row>
    <row r="15" spans="1:21" x14ac:dyDescent="0.2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9"/>
        <v>20</v>
      </c>
      <c r="J15" s="4">
        <f t="shared" si="10"/>
        <v>25</v>
      </c>
      <c r="K15" s="3">
        <f t="shared" si="2"/>
        <v>1847</v>
      </c>
      <c r="L15" s="3">
        <f t="shared" si="11"/>
        <v>0.44</v>
      </c>
      <c r="M15" s="3">
        <f t="shared" si="12"/>
        <v>1667</v>
      </c>
      <c r="N15" s="3">
        <f t="shared" si="3"/>
        <v>1140</v>
      </c>
      <c r="O15" s="3">
        <f t="shared" si="4"/>
        <v>64</v>
      </c>
      <c r="P15" s="3">
        <f t="shared" si="5"/>
        <v>66</v>
      </c>
      <c r="Q15" s="3">
        <f t="shared" si="0"/>
        <v>118208</v>
      </c>
      <c r="R15" s="3">
        <f t="shared" si="1"/>
        <v>121902</v>
      </c>
      <c r="S15" s="3">
        <f t="shared" si="6"/>
        <v>98815</v>
      </c>
      <c r="T15" s="3">
        <f t="shared" si="7"/>
        <v>19.625562920609219</v>
      </c>
      <c r="U15" s="3">
        <f t="shared" si="8"/>
        <v>23.363861761878258</v>
      </c>
    </row>
    <row r="16" spans="1:21" x14ac:dyDescent="0.2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9"/>
        <v>20</v>
      </c>
      <c r="J16" s="4">
        <f t="shared" si="10"/>
        <v>25</v>
      </c>
      <c r="K16" s="3">
        <f t="shared" si="2"/>
        <v>1862</v>
      </c>
      <c r="L16" s="3">
        <f t="shared" si="11"/>
        <v>0.44</v>
      </c>
      <c r="M16" s="3">
        <f t="shared" si="12"/>
        <v>1667</v>
      </c>
      <c r="N16" s="3">
        <f t="shared" si="3"/>
        <v>1335</v>
      </c>
      <c r="O16" s="3">
        <f t="shared" si="4"/>
        <v>64</v>
      </c>
      <c r="P16" s="3">
        <f t="shared" si="5"/>
        <v>66</v>
      </c>
      <c r="Q16" s="3">
        <f t="shared" si="0"/>
        <v>119168</v>
      </c>
      <c r="R16" s="3">
        <f t="shared" si="1"/>
        <v>122892</v>
      </c>
      <c r="S16" s="3">
        <f t="shared" si="6"/>
        <v>99617</v>
      </c>
      <c r="T16" s="3">
        <f t="shared" si="7"/>
        <v>19.626168224299064</v>
      </c>
      <c r="U16" s="3">
        <f t="shared" si="8"/>
        <v>23.364485981308412</v>
      </c>
    </row>
    <row r="17" spans="2:21" x14ac:dyDescent="0.2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9"/>
        <v>20</v>
      </c>
      <c r="J17" s="4">
        <f t="shared" si="10"/>
        <v>25</v>
      </c>
      <c r="K17" s="3">
        <f t="shared" si="2"/>
        <v>1877</v>
      </c>
      <c r="L17" s="3">
        <f t="shared" si="11"/>
        <v>0.44</v>
      </c>
      <c r="M17" s="3">
        <f t="shared" si="12"/>
        <v>1667</v>
      </c>
      <c r="N17" s="3">
        <f t="shared" si="3"/>
        <v>1545</v>
      </c>
      <c r="O17" s="3">
        <f t="shared" si="4"/>
        <v>64</v>
      </c>
      <c r="P17" s="3">
        <f t="shared" si="5"/>
        <v>66</v>
      </c>
      <c r="Q17" s="3">
        <f t="shared" si="0"/>
        <v>120128</v>
      </c>
      <c r="R17" s="3">
        <f t="shared" si="1"/>
        <v>123882</v>
      </c>
      <c r="S17" s="3">
        <f t="shared" si="6"/>
        <v>100420</v>
      </c>
      <c r="T17" s="3">
        <f t="shared" si="7"/>
        <v>19.625572595100575</v>
      </c>
      <c r="U17" s="3">
        <f t="shared" si="8"/>
        <v>23.363871738697469</v>
      </c>
    </row>
    <row r="18" spans="2:21" x14ac:dyDescent="0.2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9"/>
        <v>20</v>
      </c>
      <c r="J18" s="4">
        <f t="shared" si="10"/>
        <v>25</v>
      </c>
      <c r="K18" s="3">
        <f t="shared" si="2"/>
        <v>1892</v>
      </c>
      <c r="L18" s="3">
        <f t="shared" si="11"/>
        <v>0.44</v>
      </c>
      <c r="M18" s="3">
        <f t="shared" si="12"/>
        <v>1667</v>
      </c>
      <c r="N18" s="3">
        <f t="shared" si="3"/>
        <v>1770</v>
      </c>
      <c r="O18" s="3">
        <f t="shared" si="4"/>
        <v>64</v>
      </c>
      <c r="P18" s="3">
        <f t="shared" si="5"/>
        <v>66</v>
      </c>
      <c r="Q18" s="3">
        <f t="shared" si="0"/>
        <v>121088</v>
      </c>
      <c r="R18" s="3">
        <f t="shared" si="1"/>
        <v>124872</v>
      </c>
      <c r="S18" s="3">
        <f t="shared" si="6"/>
        <v>101222</v>
      </c>
      <c r="T18" s="3">
        <f t="shared" si="7"/>
        <v>19.626168224299064</v>
      </c>
      <c r="U18" s="3">
        <f t="shared" si="8"/>
        <v>23.364485981308412</v>
      </c>
    </row>
    <row r="19" spans="2:21" x14ac:dyDescent="0.2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9"/>
        <v>20</v>
      </c>
      <c r="J19" s="4">
        <f t="shared" si="10"/>
        <v>25</v>
      </c>
      <c r="K19" s="3">
        <f t="shared" si="2"/>
        <v>1907</v>
      </c>
      <c r="L19" s="3">
        <f t="shared" si="11"/>
        <v>0.44</v>
      </c>
      <c r="M19" s="3">
        <f t="shared" si="12"/>
        <v>1667</v>
      </c>
      <c r="N19" s="3">
        <f t="shared" si="3"/>
        <v>2010</v>
      </c>
      <c r="O19" s="3">
        <f t="shared" si="4"/>
        <v>64</v>
      </c>
      <c r="P19" s="3">
        <f t="shared" si="5"/>
        <v>66</v>
      </c>
      <c r="Q19" s="3">
        <f t="shared" si="0"/>
        <v>122048</v>
      </c>
      <c r="R19" s="3">
        <f t="shared" si="1"/>
        <v>125862</v>
      </c>
      <c r="S19" s="3">
        <f t="shared" si="6"/>
        <v>102025</v>
      </c>
      <c r="T19" s="3">
        <f t="shared" si="7"/>
        <v>19.625581965204606</v>
      </c>
      <c r="U19" s="3">
        <f t="shared" si="8"/>
        <v>23.363881401617252</v>
      </c>
    </row>
    <row r="20" spans="2:21" x14ac:dyDescent="0.2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9"/>
        <v>20</v>
      </c>
      <c r="J20" s="4">
        <f t="shared" si="10"/>
        <v>25</v>
      </c>
      <c r="K20" s="3">
        <f t="shared" si="2"/>
        <v>1922</v>
      </c>
      <c r="L20" s="3">
        <f t="shared" si="11"/>
        <v>0.44</v>
      </c>
      <c r="M20" s="3">
        <f t="shared" si="12"/>
        <v>1667</v>
      </c>
      <c r="N20" s="3">
        <f t="shared" si="3"/>
        <v>2265</v>
      </c>
      <c r="O20" s="3">
        <f t="shared" si="4"/>
        <v>64</v>
      </c>
      <c r="P20" s="3">
        <f t="shared" si="5"/>
        <v>66</v>
      </c>
      <c r="Q20" s="3">
        <f t="shared" si="0"/>
        <v>123008</v>
      </c>
      <c r="R20" s="3">
        <f t="shared" si="1"/>
        <v>126852</v>
      </c>
      <c r="S20" s="3">
        <f t="shared" si="6"/>
        <v>102827</v>
      </c>
      <c r="T20" s="3">
        <f t="shared" si="7"/>
        <v>19.626168224299064</v>
      </c>
      <c r="U20" s="3">
        <f t="shared" si="8"/>
        <v>23.364485981308412</v>
      </c>
    </row>
    <row r="21" spans="2:21" x14ac:dyDescent="0.2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9"/>
        <v>20</v>
      </c>
      <c r="J21" s="4">
        <f t="shared" si="10"/>
        <v>25</v>
      </c>
      <c r="K21" s="3">
        <f t="shared" si="2"/>
        <v>1937</v>
      </c>
      <c r="L21" s="3">
        <f t="shared" si="11"/>
        <v>0.44</v>
      </c>
      <c r="M21" s="3">
        <f t="shared" si="12"/>
        <v>1667</v>
      </c>
      <c r="N21" s="3">
        <f t="shared" si="3"/>
        <v>2535</v>
      </c>
      <c r="O21" s="3">
        <f t="shared" si="4"/>
        <v>64</v>
      </c>
      <c r="P21" s="3">
        <f t="shared" si="5"/>
        <v>66</v>
      </c>
      <c r="Q21" s="3">
        <f t="shared" si="0"/>
        <v>123968</v>
      </c>
      <c r="R21" s="3">
        <f t="shared" si="1"/>
        <v>127842</v>
      </c>
      <c r="S21" s="3">
        <f t="shared" si="6"/>
        <v>103630</v>
      </c>
      <c r="T21" s="3">
        <f t="shared" si="7"/>
        <v>19.625591045064169</v>
      </c>
      <c r="U21" s="3">
        <f t="shared" si="8"/>
        <v>23.363890765222425</v>
      </c>
    </row>
    <row r="22" spans="2:21" x14ac:dyDescent="0.2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9"/>
        <v>20</v>
      </c>
      <c r="J22" s="4">
        <f t="shared" si="10"/>
        <v>25</v>
      </c>
      <c r="K22" s="3">
        <f t="shared" si="2"/>
        <v>1952</v>
      </c>
      <c r="L22" s="3">
        <f t="shared" si="11"/>
        <v>0.44</v>
      </c>
      <c r="M22" s="3">
        <f t="shared" si="12"/>
        <v>1667</v>
      </c>
      <c r="N22" s="3">
        <f t="shared" si="3"/>
        <v>2820</v>
      </c>
      <c r="O22" s="3">
        <f t="shared" si="4"/>
        <v>64</v>
      </c>
      <c r="P22" s="3">
        <f t="shared" si="5"/>
        <v>66</v>
      </c>
      <c r="Q22" s="3">
        <f t="shared" si="0"/>
        <v>124928</v>
      </c>
      <c r="R22" s="3">
        <f t="shared" si="1"/>
        <v>128832</v>
      </c>
      <c r="S22" s="3">
        <f t="shared" si="6"/>
        <v>104432</v>
      </c>
      <c r="T22" s="3">
        <f t="shared" si="7"/>
        <v>19.626168224299064</v>
      </c>
      <c r="U22" s="3">
        <f t="shared" si="8"/>
        <v>23.364485981308412</v>
      </c>
    </row>
    <row r="23" spans="2:21" x14ac:dyDescent="0.2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9"/>
        <v>20</v>
      </c>
      <c r="J23" s="4">
        <f t="shared" si="10"/>
        <v>25</v>
      </c>
      <c r="K23" s="3">
        <f t="shared" si="2"/>
        <v>1967</v>
      </c>
      <c r="L23" s="3">
        <f t="shared" si="11"/>
        <v>0.44</v>
      </c>
      <c r="M23" s="3">
        <f t="shared" si="12"/>
        <v>1667</v>
      </c>
      <c r="N23" s="3">
        <f t="shared" si="3"/>
        <v>3120</v>
      </c>
      <c r="O23" s="3">
        <f t="shared" si="4"/>
        <v>64</v>
      </c>
      <c r="P23" s="3">
        <f t="shared" si="5"/>
        <v>66</v>
      </c>
      <c r="Q23" s="3">
        <f t="shared" si="0"/>
        <v>125888</v>
      </c>
      <c r="R23" s="3">
        <f t="shared" si="1"/>
        <v>129822</v>
      </c>
      <c r="S23" s="3">
        <f t="shared" si="6"/>
        <v>105235</v>
      </c>
      <c r="T23" s="3">
        <f t="shared" si="7"/>
        <v>19.625599847959329</v>
      </c>
      <c r="U23" s="3">
        <f t="shared" si="8"/>
        <v>23.36389984320806</v>
      </c>
    </row>
    <row r="24" spans="2:21" x14ac:dyDescent="0.2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9"/>
        <v>20</v>
      </c>
      <c r="J24" s="4">
        <f t="shared" si="10"/>
        <v>25</v>
      </c>
      <c r="K24" s="3">
        <f t="shared" si="2"/>
        <v>1982</v>
      </c>
      <c r="L24" s="3">
        <f t="shared" si="11"/>
        <v>0.44</v>
      </c>
      <c r="M24" s="3">
        <f t="shared" si="12"/>
        <v>1667</v>
      </c>
      <c r="N24" s="3">
        <f t="shared" si="3"/>
        <v>3435</v>
      </c>
      <c r="O24" s="3">
        <f t="shared" si="4"/>
        <v>64</v>
      </c>
      <c r="P24" s="3">
        <f t="shared" si="5"/>
        <v>66</v>
      </c>
      <c r="Q24" s="3">
        <f t="shared" si="0"/>
        <v>126848</v>
      </c>
      <c r="R24" s="3">
        <f t="shared" si="1"/>
        <v>130812</v>
      </c>
      <c r="S24" s="3">
        <f t="shared" si="6"/>
        <v>106037</v>
      </c>
      <c r="T24" s="3">
        <f t="shared" si="7"/>
        <v>19.626168224299064</v>
      </c>
      <c r="U24" s="3">
        <f t="shared" si="8"/>
        <v>23.364485981308412</v>
      </c>
    </row>
    <row r="25" spans="2:21" x14ac:dyDescent="0.2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9"/>
        <v>20</v>
      </c>
      <c r="J25" s="4">
        <f t="shared" si="10"/>
        <v>25</v>
      </c>
      <c r="K25" s="3">
        <f t="shared" si="2"/>
        <v>1997</v>
      </c>
      <c r="L25" s="3">
        <f t="shared" si="11"/>
        <v>0.44</v>
      </c>
      <c r="M25" s="3">
        <f t="shared" si="12"/>
        <v>1667</v>
      </c>
      <c r="N25" s="3">
        <f t="shared" si="3"/>
        <v>3765</v>
      </c>
      <c r="O25" s="3">
        <f t="shared" si="4"/>
        <v>64</v>
      </c>
      <c r="P25" s="3">
        <f t="shared" si="5"/>
        <v>66</v>
      </c>
      <c r="Q25" s="3">
        <f t="shared" si="0"/>
        <v>127808</v>
      </c>
      <c r="R25" s="3">
        <f t="shared" si="1"/>
        <v>131802</v>
      </c>
      <c r="S25" s="3">
        <f t="shared" si="6"/>
        <v>106840</v>
      </c>
      <c r="T25" s="3">
        <f t="shared" si="7"/>
        <v>19.625608386372146</v>
      </c>
      <c r="U25" s="3">
        <f t="shared" si="8"/>
        <v>23.363908648446273</v>
      </c>
    </row>
    <row r="26" spans="2:21" x14ac:dyDescent="0.2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9"/>
        <v>20</v>
      </c>
      <c r="J26" s="4">
        <f t="shared" si="10"/>
        <v>25</v>
      </c>
      <c r="K26" s="3">
        <f t="shared" si="2"/>
        <v>2012</v>
      </c>
      <c r="L26" s="3">
        <f t="shared" si="11"/>
        <v>0.44</v>
      </c>
      <c r="M26" s="3">
        <f t="shared" si="12"/>
        <v>1667</v>
      </c>
      <c r="N26" s="3">
        <f t="shared" si="3"/>
        <v>4110</v>
      </c>
      <c r="O26" s="3">
        <f t="shared" si="4"/>
        <v>64</v>
      </c>
      <c r="P26" s="3">
        <f t="shared" si="5"/>
        <v>66</v>
      </c>
      <c r="Q26" s="3">
        <f t="shared" si="0"/>
        <v>128768</v>
      </c>
      <c r="R26" s="3">
        <f t="shared" si="1"/>
        <v>132792</v>
      </c>
      <c r="S26" s="3">
        <f t="shared" si="6"/>
        <v>107642</v>
      </c>
      <c r="T26" s="3">
        <f t="shared" si="7"/>
        <v>19.626168224299064</v>
      </c>
      <c r="U26" s="3">
        <f t="shared" si="8"/>
        <v>23.364485981308412</v>
      </c>
    </row>
    <row r="27" spans="2:21" x14ac:dyDescent="0.2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9"/>
        <v>20</v>
      </c>
      <c r="J27" s="4">
        <f t="shared" si="10"/>
        <v>25</v>
      </c>
      <c r="K27" s="3">
        <f t="shared" si="2"/>
        <v>2027</v>
      </c>
      <c r="L27" s="3">
        <f t="shared" si="11"/>
        <v>0.44</v>
      </c>
      <c r="M27" s="3">
        <f t="shared" si="12"/>
        <v>1667</v>
      </c>
      <c r="N27" s="3">
        <f t="shared" si="3"/>
        <v>4470</v>
      </c>
      <c r="O27" s="3">
        <f t="shared" si="4"/>
        <v>64</v>
      </c>
      <c r="P27" s="3">
        <f t="shared" si="5"/>
        <v>66</v>
      </c>
      <c r="Q27" s="3">
        <f t="shared" si="0"/>
        <v>129728</v>
      </c>
      <c r="R27" s="3">
        <f t="shared" si="1"/>
        <v>133782</v>
      </c>
      <c r="S27" s="3">
        <f t="shared" si="6"/>
        <v>108445</v>
      </c>
      <c r="T27" s="3">
        <f t="shared" si="7"/>
        <v>19.625616672045737</v>
      </c>
      <c r="U27" s="3">
        <f t="shared" si="8"/>
        <v>23.363917193047168</v>
      </c>
    </row>
    <row r="28" spans="2:21" x14ac:dyDescent="0.2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9"/>
        <v>20</v>
      </c>
      <c r="J28" s="4">
        <f t="shared" si="10"/>
        <v>25</v>
      </c>
      <c r="K28" s="3">
        <f t="shared" si="2"/>
        <v>2042</v>
      </c>
      <c r="L28" s="3">
        <f t="shared" si="11"/>
        <v>0.44</v>
      </c>
      <c r="M28" s="3">
        <f t="shared" si="12"/>
        <v>1667</v>
      </c>
      <c r="N28" s="3">
        <f t="shared" si="3"/>
        <v>4845</v>
      </c>
      <c r="O28" s="3">
        <f t="shared" si="4"/>
        <v>64</v>
      </c>
      <c r="P28" s="3">
        <f t="shared" si="5"/>
        <v>66</v>
      </c>
      <c r="Q28" s="3">
        <f t="shared" si="0"/>
        <v>130688</v>
      </c>
      <c r="R28" s="3">
        <f t="shared" si="1"/>
        <v>134772</v>
      </c>
      <c r="S28" s="3">
        <f t="shared" si="6"/>
        <v>109247</v>
      </c>
      <c r="T28" s="3">
        <f t="shared" si="7"/>
        <v>19.626168224299064</v>
      </c>
      <c r="U28" s="3">
        <f t="shared" si="8"/>
        <v>23.364485981308412</v>
      </c>
    </row>
    <row r="29" spans="2:21" x14ac:dyDescent="0.2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9"/>
        <v>20</v>
      </c>
      <c r="J29" s="4">
        <f t="shared" si="10"/>
        <v>25</v>
      </c>
      <c r="K29" s="3">
        <f t="shared" si="2"/>
        <v>2057</v>
      </c>
      <c r="L29" s="3">
        <f t="shared" si="11"/>
        <v>0.44</v>
      </c>
      <c r="M29" s="3">
        <f t="shared" si="12"/>
        <v>1667</v>
      </c>
      <c r="N29" s="3">
        <f t="shared" si="3"/>
        <v>5235</v>
      </c>
      <c r="O29" s="3">
        <f t="shared" si="4"/>
        <v>64</v>
      </c>
      <c r="P29" s="3">
        <f t="shared" si="5"/>
        <v>66</v>
      </c>
      <c r="Q29" s="3">
        <f t="shared" si="0"/>
        <v>131648</v>
      </c>
      <c r="R29" s="3">
        <f t="shared" si="1"/>
        <v>135762</v>
      </c>
      <c r="S29" s="3">
        <f t="shared" si="6"/>
        <v>110050</v>
      </c>
      <c r="T29" s="3">
        <f t="shared" si="7"/>
        <v>19.625624716038164</v>
      </c>
      <c r="U29" s="3">
        <f t="shared" si="8"/>
        <v>23.36392548841436</v>
      </c>
    </row>
    <row r="30" spans="2:21" x14ac:dyDescent="0.2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9"/>
        <v>20</v>
      </c>
      <c r="J30" s="4">
        <f t="shared" si="10"/>
        <v>25</v>
      </c>
      <c r="K30" s="3">
        <f t="shared" si="2"/>
        <v>2072</v>
      </c>
      <c r="L30" s="3">
        <f t="shared" si="11"/>
        <v>0.44</v>
      </c>
      <c r="M30" s="3">
        <f t="shared" si="12"/>
        <v>1667</v>
      </c>
      <c r="N30" s="3">
        <f t="shared" si="3"/>
        <v>5640</v>
      </c>
      <c r="O30" s="3">
        <f t="shared" si="4"/>
        <v>64</v>
      </c>
      <c r="P30" s="3">
        <f t="shared" si="5"/>
        <v>66</v>
      </c>
      <c r="Q30" s="3">
        <f t="shared" si="0"/>
        <v>132608</v>
      </c>
      <c r="R30" s="3">
        <f t="shared" si="1"/>
        <v>136752</v>
      </c>
      <c r="S30" s="3">
        <f t="shared" si="6"/>
        <v>110852</v>
      </c>
      <c r="T30" s="3">
        <f t="shared" si="7"/>
        <v>19.626168224299064</v>
      </c>
      <c r="U30" s="3">
        <f t="shared" si="8"/>
        <v>23.364485981308412</v>
      </c>
    </row>
    <row r="31" spans="2:21" x14ac:dyDescent="0.2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9"/>
        <v>20</v>
      </c>
      <c r="J31" s="4">
        <f t="shared" si="10"/>
        <v>25</v>
      </c>
      <c r="K31" s="3">
        <f t="shared" si="2"/>
        <v>2087</v>
      </c>
      <c r="L31" s="3">
        <f t="shared" si="11"/>
        <v>0.44</v>
      </c>
      <c r="M31" s="3">
        <f t="shared" si="12"/>
        <v>1667</v>
      </c>
      <c r="N31" s="3">
        <f t="shared" si="3"/>
        <v>6060</v>
      </c>
      <c r="O31" s="3">
        <f t="shared" si="4"/>
        <v>64</v>
      </c>
      <c r="P31" s="3">
        <f t="shared" si="5"/>
        <v>66</v>
      </c>
      <c r="Q31" s="3">
        <f t="shared" si="0"/>
        <v>133568</v>
      </c>
      <c r="R31" s="3">
        <f t="shared" si="1"/>
        <v>137742</v>
      </c>
      <c r="S31" s="3">
        <f t="shared" si="6"/>
        <v>111655</v>
      </c>
      <c r="T31" s="3">
        <f t="shared" si="7"/>
        <v>19.625632528771664</v>
      </c>
      <c r="U31" s="3">
        <f t="shared" si="8"/>
        <v>23.363933545295776</v>
      </c>
    </row>
    <row r="32" spans="2:21" x14ac:dyDescent="0.2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9"/>
        <v>20</v>
      </c>
      <c r="J32" s="4">
        <f t="shared" si="10"/>
        <v>25</v>
      </c>
      <c r="K32" s="3">
        <f t="shared" si="2"/>
        <v>2102</v>
      </c>
      <c r="L32" s="3">
        <f t="shared" si="11"/>
        <v>0.44</v>
      </c>
      <c r="M32" s="3">
        <f t="shared" si="12"/>
        <v>1667</v>
      </c>
      <c r="N32" s="3">
        <f t="shared" si="3"/>
        <v>6495</v>
      </c>
      <c r="O32" s="3">
        <f t="shared" si="4"/>
        <v>64</v>
      </c>
      <c r="P32" s="3">
        <f t="shared" si="5"/>
        <v>66</v>
      </c>
      <c r="Q32" s="3">
        <f t="shared" si="0"/>
        <v>134528</v>
      </c>
      <c r="R32" s="3">
        <f t="shared" si="1"/>
        <v>138732</v>
      </c>
      <c r="S32" s="3">
        <f t="shared" si="6"/>
        <v>112457</v>
      </c>
      <c r="T32" s="3">
        <f t="shared" si="7"/>
        <v>19.626168224299064</v>
      </c>
      <c r="U32" s="3">
        <f t="shared" si="8"/>
        <v>23.364485981308412</v>
      </c>
    </row>
    <row r="33" spans="2:21" x14ac:dyDescent="0.2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9"/>
        <v>20</v>
      </c>
      <c r="J33" s="4">
        <f t="shared" si="10"/>
        <v>25</v>
      </c>
      <c r="K33" s="3">
        <f t="shared" si="2"/>
        <v>2117</v>
      </c>
      <c r="L33" s="3">
        <f t="shared" si="11"/>
        <v>0.44</v>
      </c>
      <c r="M33" s="3">
        <f t="shared" si="12"/>
        <v>1667</v>
      </c>
      <c r="N33" s="3">
        <f t="shared" si="3"/>
        <v>6945</v>
      </c>
      <c r="O33" s="3">
        <f t="shared" si="4"/>
        <v>64</v>
      </c>
      <c r="P33" s="3">
        <f t="shared" si="5"/>
        <v>66</v>
      </c>
      <c r="Q33" s="3">
        <f t="shared" si="0"/>
        <v>135488</v>
      </c>
      <c r="R33" s="3">
        <f t="shared" si="1"/>
        <v>139722</v>
      </c>
      <c r="S33" s="3">
        <f t="shared" si="6"/>
        <v>113260</v>
      </c>
      <c r="T33" s="3">
        <f t="shared" si="7"/>
        <v>19.625640120077698</v>
      </c>
      <c r="U33" s="3">
        <f t="shared" si="8"/>
        <v>23.363941373830123</v>
      </c>
    </row>
    <row r="34" spans="2:2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3">
        <f>SUM(K4:K33)</f>
        <v>56955</v>
      </c>
      <c r="L35" s="3"/>
      <c r="M35" s="3">
        <f>SUM(M4:M33)</f>
        <v>50010</v>
      </c>
      <c r="N35" s="3"/>
      <c r="O35" s="3"/>
      <c r="P35" s="3"/>
      <c r="Q35" s="3">
        <f>SUM(Q4:Q33)</f>
        <v>3626393</v>
      </c>
      <c r="R35" s="3">
        <f>SUM(R4:R33)</f>
        <v>3743682</v>
      </c>
      <c r="S35" s="3">
        <f>SUM(S4:S33)</f>
        <v>3047100</v>
      </c>
      <c r="T35" s="3">
        <f>(Q35-S35)/S35*100</f>
        <v>19.011289422729806</v>
      </c>
      <c r="U35" s="3">
        <f>(R35-S35)/S35*100</f>
        <v>22.8604903022546</v>
      </c>
    </row>
    <row r="36" spans="2:21" x14ac:dyDescent="0.25">
      <c r="M36" s="1">
        <f>M35+N33</f>
        <v>56955</v>
      </c>
    </row>
    <row r="38" spans="2:21" ht="45" x14ac:dyDescent="0.25">
      <c r="B38" s="1" t="s">
        <v>37</v>
      </c>
      <c r="C38" s="1" t="s">
        <v>38</v>
      </c>
    </row>
    <row r="42" spans="2:21" ht="45" x14ac:dyDescent="0.25">
      <c r="B42" s="1" t="s">
        <v>39</v>
      </c>
      <c r="C42" s="1">
        <v>12</v>
      </c>
      <c r="D42" s="1" t="s">
        <v>43</v>
      </c>
      <c r="E42" s="1">
        <v>20</v>
      </c>
    </row>
    <row r="43" spans="2:21" ht="45" x14ac:dyDescent="0.25">
      <c r="B43" s="1" t="s">
        <v>40</v>
      </c>
      <c r="C43" s="1">
        <v>15</v>
      </c>
      <c r="D43" s="1" t="s">
        <v>44</v>
      </c>
      <c r="E43" s="1">
        <v>25</v>
      </c>
    </row>
  </sheetData>
  <mergeCells count="2">
    <mergeCell ref="B1:K1"/>
    <mergeCell ref="L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G4" sqref="G4:G33"/>
    </sheetView>
  </sheetViews>
  <sheetFormatPr defaultColWidth="21.42578125" defaultRowHeight="15" x14ac:dyDescent="0.25"/>
  <cols>
    <col min="1" max="1" width="10.85546875" style="1" bestFit="1" customWidth="1"/>
    <col min="2" max="2" width="13.85546875" style="1" customWidth="1"/>
    <col min="3" max="3" width="6.28515625" style="1" customWidth="1"/>
    <col min="4" max="4" width="17" style="1" bestFit="1" customWidth="1"/>
    <col min="5" max="5" width="15.140625" style="1" customWidth="1"/>
    <col min="6" max="6" width="10.5703125" style="1" bestFit="1" customWidth="1"/>
    <col min="7" max="8" width="10.5703125" style="1" customWidth="1"/>
    <col min="9" max="9" width="13.28515625" style="1" customWidth="1"/>
    <col min="10" max="10" width="13" style="1" customWidth="1"/>
    <col min="11" max="11" width="11.140625" style="2" customWidth="1"/>
    <col min="12" max="12" width="13.7109375" style="1" customWidth="1"/>
    <col min="13" max="13" width="13.5703125" style="1" customWidth="1"/>
    <col min="14" max="16" width="13.7109375" style="1" customWidth="1"/>
    <col min="17" max="17" width="12.140625" style="1" customWidth="1"/>
    <col min="18" max="18" width="21.42578125" style="1"/>
    <col min="19" max="19" width="19" style="1" customWidth="1"/>
    <col min="20" max="20" width="17.85546875" style="1" customWidth="1"/>
    <col min="21" max="24" width="21.42578125" style="1"/>
    <col min="25" max="25" width="16.7109375" style="1" customWidth="1"/>
    <col min="26" max="16384" width="21.42578125" style="1"/>
  </cols>
  <sheetData>
    <row r="1" spans="1:26" x14ac:dyDescent="0.25">
      <c r="B1" s="5" t="s">
        <v>6</v>
      </c>
      <c r="C1" s="5"/>
      <c r="D1" s="5"/>
      <c r="E1" s="5"/>
      <c r="F1" s="5"/>
      <c r="G1" s="5"/>
      <c r="H1" s="5"/>
      <c r="I1" s="5"/>
      <c r="J1" s="5"/>
      <c r="K1" s="5"/>
      <c r="L1" s="5"/>
      <c r="M1" s="6" t="s">
        <v>16</v>
      </c>
      <c r="N1" s="6"/>
      <c r="O1" s="6"/>
      <c r="P1" s="6"/>
      <c r="Q1" s="6"/>
      <c r="R1" s="6"/>
      <c r="S1" s="6"/>
    </row>
    <row r="2" spans="1:26" ht="75" x14ac:dyDescent="0.2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28</v>
      </c>
      <c r="J2" s="3" t="s">
        <v>29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30</v>
      </c>
      <c r="P2" s="3" t="s">
        <v>31</v>
      </c>
      <c r="Q2" s="3" t="s">
        <v>9</v>
      </c>
      <c r="R2" s="3" t="s">
        <v>34</v>
      </c>
      <c r="S2" s="3" t="s">
        <v>35</v>
      </c>
      <c r="T2" s="3" t="s">
        <v>19</v>
      </c>
      <c r="U2" s="3" t="s">
        <v>20</v>
      </c>
      <c r="V2" s="3" t="s">
        <v>24</v>
      </c>
      <c r="W2" s="3" t="s">
        <v>23</v>
      </c>
      <c r="X2" s="3" t="s">
        <v>25</v>
      </c>
      <c r="Y2" s="3" t="s">
        <v>26</v>
      </c>
      <c r="Z2" s="3" t="s">
        <v>27</v>
      </c>
    </row>
    <row r="3" spans="1:26" x14ac:dyDescent="0.2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30" x14ac:dyDescent="0.2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2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2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2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2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2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2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2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2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2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2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2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2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2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2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2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2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2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2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2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2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2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2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2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2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2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2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2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2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2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2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2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2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zoomScale="84" zoomScaleNormal="84" workbookViewId="0">
      <selection activeCell="J35" sqref="J35"/>
    </sheetView>
  </sheetViews>
  <sheetFormatPr defaultColWidth="21.42578125" defaultRowHeight="15" x14ac:dyDescent="0.25"/>
  <cols>
    <col min="1" max="1" width="10.85546875" style="1" bestFit="1" customWidth="1"/>
    <col min="2" max="2" width="13.85546875" style="1" customWidth="1"/>
    <col min="3" max="3" width="6.28515625" style="1" customWidth="1"/>
    <col min="4" max="4" width="17" style="1" bestFit="1" customWidth="1"/>
    <col min="5" max="5" width="15.140625" style="1" customWidth="1"/>
    <col min="6" max="6" width="10.5703125" style="1" bestFit="1" customWidth="1"/>
    <col min="7" max="7" width="13.28515625" style="1" customWidth="1"/>
    <col min="8" max="8" width="13" style="1" customWidth="1"/>
    <col min="9" max="9" width="11.140625" style="2" customWidth="1"/>
    <col min="10" max="10" width="13.7109375" style="1" customWidth="1"/>
    <col min="11" max="11" width="13.5703125" style="1" customWidth="1"/>
    <col min="12" max="14" width="13.7109375" style="1" customWidth="1"/>
    <col min="15" max="15" width="12.140625" style="1" customWidth="1"/>
    <col min="16" max="16" width="21.42578125" style="1"/>
    <col min="17" max="17" width="19" style="1" customWidth="1"/>
    <col min="18" max="18" width="17.85546875" style="1" customWidth="1"/>
    <col min="19" max="22" width="21.42578125" style="1"/>
    <col min="23" max="23" width="16.7109375" style="1" customWidth="1"/>
    <col min="24" max="16384" width="21.42578125" style="1"/>
  </cols>
  <sheetData>
    <row r="1" spans="1:24" x14ac:dyDescent="0.25">
      <c r="B1" s="5" t="s">
        <v>6</v>
      </c>
      <c r="C1" s="5"/>
      <c r="D1" s="5"/>
      <c r="E1" s="5"/>
      <c r="F1" s="5"/>
      <c r="G1" s="5"/>
      <c r="H1" s="5"/>
      <c r="I1" s="5"/>
      <c r="J1" s="5"/>
      <c r="K1" s="6" t="s">
        <v>16</v>
      </c>
      <c r="L1" s="6"/>
      <c r="M1" s="6"/>
      <c r="N1" s="6"/>
      <c r="O1" s="6"/>
      <c r="P1" s="6"/>
      <c r="Q1" s="6"/>
    </row>
    <row r="2" spans="1:24" ht="60" x14ac:dyDescent="0.25">
      <c r="A2" s="1" t="s">
        <v>0</v>
      </c>
      <c r="B2" s="3" t="s">
        <v>1</v>
      </c>
      <c r="C2" s="3" t="s">
        <v>5</v>
      </c>
      <c r="D2" s="3" t="s">
        <v>2</v>
      </c>
      <c r="E2" s="3" t="s">
        <v>17</v>
      </c>
      <c r="F2" s="3" t="s">
        <v>8</v>
      </c>
      <c r="G2" s="3" t="s">
        <v>28</v>
      </c>
      <c r="H2" s="3" t="s">
        <v>29</v>
      </c>
      <c r="I2" s="4" t="s">
        <v>3</v>
      </c>
      <c r="J2" s="3" t="s">
        <v>10</v>
      </c>
      <c r="K2" s="3" t="s">
        <v>13</v>
      </c>
      <c r="L2" s="3" t="s">
        <v>7</v>
      </c>
      <c r="M2" s="3" t="s">
        <v>21</v>
      </c>
      <c r="N2" s="3" t="s">
        <v>22</v>
      </c>
      <c r="O2" s="3" t="s">
        <v>9</v>
      </c>
      <c r="P2" s="3" t="s">
        <v>15</v>
      </c>
      <c r="Q2" s="3" t="s">
        <v>14</v>
      </c>
      <c r="R2" s="3" t="s">
        <v>19</v>
      </c>
      <c r="S2" s="3" t="s">
        <v>20</v>
      </c>
      <c r="T2" s="3" t="s">
        <v>24</v>
      </c>
      <c r="U2" s="3" t="s">
        <v>23</v>
      </c>
      <c r="V2" s="3" t="s">
        <v>25</v>
      </c>
      <c r="W2" s="3" t="s">
        <v>26</v>
      </c>
      <c r="X2" s="3" t="s">
        <v>27</v>
      </c>
    </row>
    <row r="3" spans="1:24" x14ac:dyDescent="0.2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4" t="s">
        <v>11</v>
      </c>
      <c r="J3" s="3" t="s">
        <v>11</v>
      </c>
      <c r="K3" s="3" t="s">
        <v>12</v>
      </c>
      <c r="L3" s="3" t="s">
        <v>12</v>
      </c>
      <c r="M3" s="3"/>
      <c r="N3" s="3"/>
      <c r="O3" s="3" t="s">
        <v>12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/>
      <c r="W3" s="3"/>
      <c r="X3" s="3"/>
    </row>
    <row r="4" spans="1:24" ht="30" x14ac:dyDescent="0.2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4">
        <f>10 + I4</f>
        <v>11</v>
      </c>
      <c r="H4" s="4">
        <f xml:space="preserve"> 15 + I4</f>
        <v>16</v>
      </c>
      <c r="I4" s="4">
        <f>($J4-$O4)/$L4</f>
        <v>1</v>
      </c>
      <c r="J4" s="3">
        <v>1667</v>
      </c>
      <c r="K4" s="3">
        <f>($C4-$B4)/$B4</f>
        <v>0.44</v>
      </c>
      <c r="L4" s="3">
        <f>ROUNDUP($D4/$E4,0)</f>
        <v>1667</v>
      </c>
      <c r="M4" s="3">
        <f>$B4+ROUNDUP($B4*$G4%,0)</f>
        <v>56</v>
      </c>
      <c r="N4" s="3">
        <f>$B4+ROUNDUP($B4*$H4%,0)</f>
        <v>58</v>
      </c>
      <c r="O4" s="3">
        <f>$J4-$L4</f>
        <v>0</v>
      </c>
      <c r="P4" s="3">
        <f>ROUNDUP($B4+($B4*$G4%-$O4/$L4),0)</f>
        <v>56</v>
      </c>
      <c r="Q4" s="3">
        <f>ROUNDUP($B4+($B4*$H4%-$O4/$L4),0)</f>
        <v>58</v>
      </c>
      <c r="R4" s="3">
        <f>L4*M4</f>
        <v>93352</v>
      </c>
      <c r="S4" s="3">
        <f>L4*N4</f>
        <v>96686</v>
      </c>
      <c r="T4" s="3">
        <f>$J4*$P4</f>
        <v>93352</v>
      </c>
      <c r="U4" s="3">
        <f>$J4*$Q4</f>
        <v>96686</v>
      </c>
      <c r="V4" s="3">
        <f t="shared" ref="V4:V33" si="0">$L4*$B4</f>
        <v>83350</v>
      </c>
      <c r="W4" s="3">
        <f>($T4-$V4)/$V4*100</f>
        <v>12</v>
      </c>
      <c r="X4" s="3">
        <f>($U4-$V4)/$V4*100</f>
        <v>16</v>
      </c>
    </row>
    <row r="5" spans="1:24" x14ac:dyDescent="0.2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4">
        <f t="shared" ref="G5:G33" si="1">10 + I5</f>
        <v>11</v>
      </c>
      <c r="H5" s="4">
        <f t="shared" ref="H5:H33" si="2" xml:space="preserve"> 15 + I5</f>
        <v>16</v>
      </c>
      <c r="I5" s="4">
        <f t="shared" ref="I5:I33" si="3">($J5-$O5)/$L5</f>
        <v>1</v>
      </c>
      <c r="J5" s="3">
        <v>1700</v>
      </c>
      <c r="K5" s="3">
        <f>($C5-$B5)/$B5</f>
        <v>0.44</v>
      </c>
      <c r="L5" s="3">
        <f>ROUNDUP($D5/$E5,0)</f>
        <v>1667</v>
      </c>
      <c r="M5" s="3">
        <f>$B5+ROUNDUP($B5*$G5%,0)</f>
        <v>56</v>
      </c>
      <c r="N5" s="3">
        <f t="shared" ref="N5:N33" si="4">$B5+ROUNDUP($B5*$H5%,0)</f>
        <v>58</v>
      </c>
      <c r="O5" s="3">
        <f>($J5-$L5)+$O4</f>
        <v>33</v>
      </c>
      <c r="P5" s="3">
        <f t="shared" ref="P5:P33" si="5">ROUNDUP($B5+($B5*$G5%-$O4/$L4),0)</f>
        <v>56</v>
      </c>
      <c r="Q5" s="3">
        <f t="shared" ref="Q5:Q33" si="6">ROUNDUP($B5+($B5*$H5%-$O4/$L4),0)</f>
        <v>58</v>
      </c>
      <c r="R5" s="3">
        <f t="shared" ref="R5:R33" si="7">L5*M5</f>
        <v>93352</v>
      </c>
      <c r="S5" s="3">
        <f t="shared" ref="S5:S33" si="8">L5*N5</f>
        <v>96686</v>
      </c>
      <c r="T5" s="3">
        <f t="shared" ref="T5:T33" si="9">$J5*$P5</f>
        <v>95200</v>
      </c>
      <c r="U5" s="3">
        <f t="shared" ref="U5:U33" si="10">$J5*$Q5</f>
        <v>98600</v>
      </c>
      <c r="V5" s="3">
        <f t="shared" si="0"/>
        <v>83350</v>
      </c>
      <c r="W5" s="3">
        <f t="shared" ref="W5:W33" si="11">($T5-$V5)/$V5*100</f>
        <v>14.217156568686262</v>
      </c>
      <c r="X5" s="3">
        <f t="shared" ref="X5:X33" si="12">($U5-$V5)/$V5*100</f>
        <v>18.296340731853629</v>
      </c>
    </row>
    <row r="6" spans="1:24" x14ac:dyDescent="0.2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4">
        <f t="shared" si="1"/>
        <v>10.980203959208158</v>
      </c>
      <c r="H6" s="4">
        <f t="shared" si="2"/>
        <v>15.980203959208158</v>
      </c>
      <c r="I6" s="4">
        <f t="shared" si="3"/>
        <v>0.98020395920815839</v>
      </c>
      <c r="J6" s="3">
        <v>1345</v>
      </c>
      <c r="K6" s="3">
        <f>($C6-$B6)/$B6</f>
        <v>0.44</v>
      </c>
      <c r="L6" s="3">
        <f>ROUNDUP($D6/$E6,0)</f>
        <v>1667</v>
      </c>
      <c r="M6" s="3">
        <f t="shared" ref="M6:M33" si="13">$B6+ROUNDUP($B6*$G6%,0)</f>
        <v>56</v>
      </c>
      <c r="N6" s="3">
        <f t="shared" si="4"/>
        <v>58</v>
      </c>
      <c r="O6" s="3">
        <f>($J6-$L6)+$O5</f>
        <v>-289</v>
      </c>
      <c r="P6" s="3">
        <f t="shared" si="5"/>
        <v>56</v>
      </c>
      <c r="Q6" s="3">
        <f t="shared" si="6"/>
        <v>58</v>
      </c>
      <c r="R6" s="3">
        <f t="shared" si="7"/>
        <v>93352</v>
      </c>
      <c r="S6" s="3">
        <f t="shared" si="8"/>
        <v>96686</v>
      </c>
      <c r="T6" s="3">
        <f t="shared" si="9"/>
        <v>75320</v>
      </c>
      <c r="U6" s="3">
        <f t="shared" si="10"/>
        <v>78010</v>
      </c>
      <c r="V6" s="3">
        <f t="shared" si="0"/>
        <v>83350</v>
      </c>
      <c r="W6" s="3">
        <f t="shared" si="11"/>
        <v>-9.6340731853629276</v>
      </c>
      <c r="X6" s="3">
        <f t="shared" si="12"/>
        <v>-6.4067186562687466</v>
      </c>
    </row>
    <row r="7" spans="1:24" x14ac:dyDescent="0.2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4">
        <f t="shared" si="1"/>
        <v>11.173365326934613</v>
      </c>
      <c r="H7" s="4">
        <f t="shared" si="2"/>
        <v>16.173365326934615</v>
      </c>
      <c r="I7" s="4">
        <f t="shared" si="3"/>
        <v>1.1733653269346132</v>
      </c>
      <c r="J7" s="3">
        <v>0</v>
      </c>
      <c r="K7" s="3">
        <f>($C7-$B7)/$B7</f>
        <v>0.44</v>
      </c>
      <c r="L7" s="3">
        <f>ROUNDUP($D7/$E7,0)</f>
        <v>1667</v>
      </c>
      <c r="M7" s="3">
        <f t="shared" si="13"/>
        <v>56</v>
      </c>
      <c r="N7" s="3">
        <f t="shared" si="4"/>
        <v>59</v>
      </c>
      <c r="O7" s="3">
        <f>($J7-$L7)+$O6</f>
        <v>-1956</v>
      </c>
      <c r="P7" s="3">
        <f t="shared" si="5"/>
        <v>56</v>
      </c>
      <c r="Q7" s="3">
        <f t="shared" si="6"/>
        <v>59</v>
      </c>
      <c r="R7" s="3">
        <f t="shared" si="7"/>
        <v>93352</v>
      </c>
      <c r="S7" s="3">
        <f t="shared" si="8"/>
        <v>98353</v>
      </c>
      <c r="T7" s="3">
        <f t="shared" si="9"/>
        <v>0</v>
      </c>
      <c r="U7" s="3">
        <f t="shared" si="10"/>
        <v>0</v>
      </c>
      <c r="V7" s="3">
        <f t="shared" si="0"/>
        <v>83350</v>
      </c>
      <c r="W7" s="3">
        <f t="shared" si="11"/>
        <v>-100</v>
      </c>
      <c r="X7" s="3">
        <f t="shared" si="12"/>
        <v>-100</v>
      </c>
    </row>
    <row r="8" spans="1:24" x14ac:dyDescent="0.2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4">
        <f t="shared" si="1"/>
        <v>12.173365326934613</v>
      </c>
      <c r="H8" s="4">
        <f t="shared" si="2"/>
        <v>17.173365326934615</v>
      </c>
      <c r="I8" s="4">
        <f t="shared" si="3"/>
        <v>2.1733653269346132</v>
      </c>
      <c r="J8" s="3">
        <v>0</v>
      </c>
      <c r="K8" s="3">
        <f t="shared" ref="K8:K33" si="14">($C8-$B8)/$B8</f>
        <v>0.44</v>
      </c>
      <c r="L8" s="3">
        <f t="shared" ref="L8:L33" si="15">ROUNDUP($D8/$E8,0)</f>
        <v>1667</v>
      </c>
      <c r="M8" s="3">
        <f t="shared" si="13"/>
        <v>57</v>
      </c>
      <c r="N8" s="3">
        <f t="shared" si="4"/>
        <v>59</v>
      </c>
      <c r="O8" s="3">
        <f t="shared" ref="O8:O27" si="16">($J8-$L8)+$O7</f>
        <v>-3623</v>
      </c>
      <c r="P8" s="3">
        <f t="shared" si="5"/>
        <v>58</v>
      </c>
      <c r="Q8" s="3">
        <f t="shared" si="6"/>
        <v>60</v>
      </c>
      <c r="R8" s="3">
        <f t="shared" si="7"/>
        <v>95019</v>
      </c>
      <c r="S8" s="3">
        <f t="shared" si="8"/>
        <v>98353</v>
      </c>
      <c r="T8" s="3">
        <f t="shared" si="9"/>
        <v>0</v>
      </c>
      <c r="U8" s="3">
        <f t="shared" si="10"/>
        <v>0</v>
      </c>
      <c r="V8" s="3">
        <f t="shared" si="0"/>
        <v>83350</v>
      </c>
      <c r="W8" s="3">
        <f t="shared" si="11"/>
        <v>-100</v>
      </c>
      <c r="X8" s="3">
        <f t="shared" si="12"/>
        <v>-100</v>
      </c>
    </row>
    <row r="9" spans="1:24" x14ac:dyDescent="0.2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4">
        <f t="shared" si="1"/>
        <v>13.173365326934613</v>
      </c>
      <c r="H9" s="4">
        <f t="shared" si="2"/>
        <v>18.173365326934615</v>
      </c>
      <c r="I9" s="4">
        <f t="shared" si="3"/>
        <v>3.1733653269346132</v>
      </c>
      <c r="J9" s="3">
        <v>0</v>
      </c>
      <c r="K9" s="3">
        <f t="shared" si="14"/>
        <v>0.44</v>
      </c>
      <c r="L9" s="3">
        <f t="shared" si="15"/>
        <v>1667</v>
      </c>
      <c r="M9" s="3">
        <f t="shared" si="13"/>
        <v>57</v>
      </c>
      <c r="N9" s="3">
        <f t="shared" si="4"/>
        <v>60</v>
      </c>
      <c r="O9" s="3">
        <f t="shared" si="16"/>
        <v>-5290</v>
      </c>
      <c r="P9" s="3">
        <f t="shared" si="5"/>
        <v>59</v>
      </c>
      <c r="Q9" s="3">
        <f t="shared" si="6"/>
        <v>62</v>
      </c>
      <c r="R9" s="3">
        <f t="shared" si="7"/>
        <v>95019</v>
      </c>
      <c r="S9" s="3">
        <f t="shared" si="8"/>
        <v>100020</v>
      </c>
      <c r="T9" s="3">
        <f t="shared" si="9"/>
        <v>0</v>
      </c>
      <c r="U9" s="3">
        <f t="shared" si="10"/>
        <v>0</v>
      </c>
      <c r="V9" s="3">
        <f t="shared" si="0"/>
        <v>83350</v>
      </c>
      <c r="W9" s="3">
        <f t="shared" si="11"/>
        <v>-100</v>
      </c>
      <c r="X9" s="3">
        <f t="shared" si="12"/>
        <v>-100</v>
      </c>
    </row>
    <row r="10" spans="1:24" x14ac:dyDescent="0.2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4">
        <f t="shared" si="1"/>
        <v>14.173365326934613</v>
      </c>
      <c r="H10" s="4">
        <f t="shared" si="2"/>
        <v>19.173365326934615</v>
      </c>
      <c r="I10" s="4">
        <f t="shared" si="3"/>
        <v>4.1733653269346132</v>
      </c>
      <c r="J10" s="3">
        <v>1200</v>
      </c>
      <c r="K10" s="3">
        <f t="shared" si="14"/>
        <v>0.44</v>
      </c>
      <c r="L10" s="3">
        <f t="shared" si="15"/>
        <v>1667</v>
      </c>
      <c r="M10" s="3">
        <f t="shared" si="13"/>
        <v>58</v>
      </c>
      <c r="N10" s="3">
        <f t="shared" si="4"/>
        <v>60</v>
      </c>
      <c r="O10" s="3">
        <f t="shared" si="16"/>
        <v>-5757</v>
      </c>
      <c r="P10" s="3">
        <f t="shared" si="5"/>
        <v>61</v>
      </c>
      <c r="Q10" s="3">
        <f t="shared" si="6"/>
        <v>63</v>
      </c>
      <c r="R10" s="3">
        <f t="shared" si="7"/>
        <v>96686</v>
      </c>
      <c r="S10" s="3">
        <f t="shared" si="8"/>
        <v>100020</v>
      </c>
      <c r="T10" s="3">
        <f t="shared" si="9"/>
        <v>73200</v>
      </c>
      <c r="U10" s="3">
        <f t="shared" si="10"/>
        <v>75600</v>
      </c>
      <c r="V10" s="3">
        <f t="shared" si="0"/>
        <v>83350</v>
      </c>
      <c r="W10" s="3">
        <f t="shared" si="11"/>
        <v>-12.177564487102579</v>
      </c>
      <c r="X10" s="3">
        <f t="shared" si="12"/>
        <v>-9.2981403719256139</v>
      </c>
    </row>
    <row r="11" spans="1:24" x14ac:dyDescent="0.2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4">
        <f t="shared" si="1"/>
        <v>14.453509298140371</v>
      </c>
      <c r="H11" s="4">
        <f t="shared" si="2"/>
        <v>19.453509298140371</v>
      </c>
      <c r="I11" s="4">
        <f t="shared" si="3"/>
        <v>4.4535092981403723</v>
      </c>
      <c r="J11" s="3">
        <v>0</v>
      </c>
      <c r="K11" s="3">
        <f t="shared" si="14"/>
        <v>0.44</v>
      </c>
      <c r="L11" s="3">
        <f t="shared" si="15"/>
        <v>1667</v>
      </c>
      <c r="M11" s="3">
        <f t="shared" si="13"/>
        <v>58</v>
      </c>
      <c r="N11" s="3">
        <f t="shared" si="4"/>
        <v>60</v>
      </c>
      <c r="O11" s="3">
        <f t="shared" si="16"/>
        <v>-7424</v>
      </c>
      <c r="P11" s="3">
        <f t="shared" si="5"/>
        <v>61</v>
      </c>
      <c r="Q11" s="3">
        <f t="shared" si="6"/>
        <v>64</v>
      </c>
      <c r="R11" s="3">
        <f t="shared" si="7"/>
        <v>96686</v>
      </c>
      <c r="S11" s="3">
        <f t="shared" si="8"/>
        <v>100020</v>
      </c>
      <c r="T11" s="3">
        <f t="shared" si="9"/>
        <v>0</v>
      </c>
      <c r="U11" s="3">
        <f t="shared" si="10"/>
        <v>0</v>
      </c>
      <c r="V11" s="3">
        <f t="shared" si="0"/>
        <v>83350</v>
      </c>
      <c r="W11" s="3">
        <f t="shared" si="11"/>
        <v>-100</v>
      </c>
      <c r="X11" s="3">
        <f t="shared" si="12"/>
        <v>-100</v>
      </c>
    </row>
    <row r="12" spans="1:24" x14ac:dyDescent="0.2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4">
        <f t="shared" si="1"/>
        <v>15.453509298140371</v>
      </c>
      <c r="H12" s="4">
        <f t="shared" si="2"/>
        <v>20.453509298140371</v>
      </c>
      <c r="I12" s="4">
        <f t="shared" si="3"/>
        <v>5.4535092981403723</v>
      </c>
      <c r="J12" s="3">
        <v>0</v>
      </c>
      <c r="K12" s="3">
        <f t="shared" si="14"/>
        <v>0.44</v>
      </c>
      <c r="L12" s="3">
        <f t="shared" si="15"/>
        <v>1667</v>
      </c>
      <c r="M12" s="3">
        <f t="shared" si="13"/>
        <v>58</v>
      </c>
      <c r="N12" s="3">
        <f t="shared" si="4"/>
        <v>61</v>
      </c>
      <c r="O12" s="3">
        <f t="shared" si="16"/>
        <v>-9091</v>
      </c>
      <c r="P12" s="3">
        <f t="shared" si="5"/>
        <v>63</v>
      </c>
      <c r="Q12" s="3">
        <f t="shared" si="6"/>
        <v>65</v>
      </c>
      <c r="R12" s="3">
        <f t="shared" si="7"/>
        <v>96686</v>
      </c>
      <c r="S12" s="3">
        <f t="shared" si="8"/>
        <v>101687</v>
      </c>
      <c r="T12" s="3">
        <f t="shared" si="9"/>
        <v>0</v>
      </c>
      <c r="U12" s="3">
        <f t="shared" si="10"/>
        <v>0</v>
      </c>
      <c r="V12" s="3">
        <f t="shared" si="0"/>
        <v>83350</v>
      </c>
      <c r="W12" s="3">
        <f t="shared" si="11"/>
        <v>-100</v>
      </c>
      <c r="X12" s="3">
        <f t="shared" si="12"/>
        <v>-100</v>
      </c>
    </row>
    <row r="13" spans="1:24" x14ac:dyDescent="0.2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4">
        <f t="shared" si="1"/>
        <v>16.453509298140371</v>
      </c>
      <c r="H13" s="4">
        <f t="shared" si="2"/>
        <v>21.453509298140371</v>
      </c>
      <c r="I13" s="4">
        <f t="shared" si="3"/>
        <v>6.4535092981403723</v>
      </c>
      <c r="J13" s="3">
        <v>1775</v>
      </c>
      <c r="K13" s="3">
        <f t="shared" si="14"/>
        <v>0.44</v>
      </c>
      <c r="L13" s="3">
        <f t="shared" si="15"/>
        <v>1667</v>
      </c>
      <c r="M13" s="3">
        <f t="shared" si="13"/>
        <v>59</v>
      </c>
      <c r="N13" s="3">
        <f t="shared" si="4"/>
        <v>61</v>
      </c>
      <c r="O13" s="3">
        <f t="shared" si="16"/>
        <v>-8983</v>
      </c>
      <c r="P13" s="3">
        <f t="shared" si="5"/>
        <v>64</v>
      </c>
      <c r="Q13" s="3">
        <f t="shared" si="6"/>
        <v>67</v>
      </c>
      <c r="R13" s="3">
        <f t="shared" si="7"/>
        <v>98353</v>
      </c>
      <c r="S13" s="3">
        <f t="shared" si="8"/>
        <v>101687</v>
      </c>
      <c r="T13" s="3">
        <f t="shared" si="9"/>
        <v>113600</v>
      </c>
      <c r="U13" s="3">
        <f t="shared" si="10"/>
        <v>118925</v>
      </c>
      <c r="V13" s="3">
        <f t="shared" si="0"/>
        <v>83350</v>
      </c>
      <c r="W13" s="3">
        <f t="shared" si="11"/>
        <v>36.292741451709659</v>
      </c>
      <c r="X13" s="3">
        <f t="shared" si="12"/>
        <v>42.681463707258551</v>
      </c>
    </row>
    <row r="14" spans="1:24" x14ac:dyDescent="0.2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4">
        <f t="shared" si="1"/>
        <v>16.388722255548892</v>
      </c>
      <c r="H14" s="4">
        <f t="shared" si="2"/>
        <v>21.388722255548892</v>
      </c>
      <c r="I14" s="4">
        <f t="shared" si="3"/>
        <v>6.3887222555488901</v>
      </c>
      <c r="J14" s="3">
        <v>300</v>
      </c>
      <c r="K14" s="3">
        <f t="shared" si="14"/>
        <v>0.44</v>
      </c>
      <c r="L14" s="3">
        <f t="shared" si="15"/>
        <v>1667</v>
      </c>
      <c r="M14" s="3">
        <f t="shared" si="13"/>
        <v>59</v>
      </c>
      <c r="N14" s="3">
        <f t="shared" si="4"/>
        <v>61</v>
      </c>
      <c r="O14" s="3">
        <f t="shared" si="16"/>
        <v>-10350</v>
      </c>
      <c r="P14" s="3">
        <f t="shared" si="5"/>
        <v>64</v>
      </c>
      <c r="Q14" s="3">
        <f t="shared" si="6"/>
        <v>67</v>
      </c>
      <c r="R14" s="3">
        <f t="shared" si="7"/>
        <v>98353</v>
      </c>
      <c r="S14" s="3">
        <f t="shared" si="8"/>
        <v>101687</v>
      </c>
      <c r="T14" s="3">
        <f t="shared" si="9"/>
        <v>19200</v>
      </c>
      <c r="U14" s="3">
        <f t="shared" si="10"/>
        <v>20100</v>
      </c>
      <c r="V14" s="3">
        <f t="shared" si="0"/>
        <v>83350</v>
      </c>
      <c r="W14" s="3">
        <f t="shared" si="11"/>
        <v>-76.96460707858428</v>
      </c>
      <c r="X14" s="3">
        <f t="shared" si="12"/>
        <v>-75.884823035392927</v>
      </c>
    </row>
    <row r="15" spans="1:24" x14ac:dyDescent="0.2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4">
        <f t="shared" si="1"/>
        <v>17.208758248350328</v>
      </c>
      <c r="H15" s="4">
        <f t="shared" si="2"/>
        <v>22.208758248350328</v>
      </c>
      <c r="I15" s="4">
        <f t="shared" si="3"/>
        <v>7.2087582483503301</v>
      </c>
      <c r="J15" s="3">
        <v>2280</v>
      </c>
      <c r="K15" s="3">
        <f t="shared" si="14"/>
        <v>0.44</v>
      </c>
      <c r="L15" s="3">
        <f t="shared" si="15"/>
        <v>1667</v>
      </c>
      <c r="M15" s="3">
        <f t="shared" si="13"/>
        <v>59</v>
      </c>
      <c r="N15" s="3">
        <f t="shared" si="4"/>
        <v>62</v>
      </c>
      <c r="O15" s="3">
        <f t="shared" si="16"/>
        <v>-9737</v>
      </c>
      <c r="P15" s="3">
        <f t="shared" si="5"/>
        <v>65</v>
      </c>
      <c r="Q15" s="3">
        <f t="shared" si="6"/>
        <v>68</v>
      </c>
      <c r="R15" s="3">
        <f t="shared" si="7"/>
        <v>98353</v>
      </c>
      <c r="S15" s="3">
        <f t="shared" si="8"/>
        <v>103354</v>
      </c>
      <c r="T15" s="3">
        <f t="shared" si="9"/>
        <v>148200</v>
      </c>
      <c r="U15" s="3">
        <f t="shared" si="10"/>
        <v>155040</v>
      </c>
      <c r="V15" s="3">
        <f t="shared" si="0"/>
        <v>83350</v>
      </c>
      <c r="W15" s="3">
        <f t="shared" si="11"/>
        <v>77.804439112177562</v>
      </c>
      <c r="X15" s="3">
        <f t="shared" si="12"/>
        <v>86.01079784043192</v>
      </c>
    </row>
    <row r="16" spans="1:24" x14ac:dyDescent="0.2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4">
        <f t="shared" si="1"/>
        <v>16.841031793641271</v>
      </c>
      <c r="H16" s="4">
        <f t="shared" si="2"/>
        <v>21.841031793641271</v>
      </c>
      <c r="I16" s="4">
        <f t="shared" si="3"/>
        <v>6.8410317936412719</v>
      </c>
      <c r="J16" s="3">
        <v>1872</v>
      </c>
      <c r="K16" s="3">
        <f t="shared" si="14"/>
        <v>0.44</v>
      </c>
      <c r="L16" s="3">
        <f t="shared" si="15"/>
        <v>1667</v>
      </c>
      <c r="M16" s="3">
        <f t="shared" si="13"/>
        <v>59</v>
      </c>
      <c r="N16" s="3">
        <f t="shared" si="4"/>
        <v>61</v>
      </c>
      <c r="O16" s="3">
        <f t="shared" si="16"/>
        <v>-9532</v>
      </c>
      <c r="P16" s="3">
        <f t="shared" si="5"/>
        <v>65</v>
      </c>
      <c r="Q16" s="3">
        <f t="shared" si="6"/>
        <v>67</v>
      </c>
      <c r="R16" s="3">
        <f t="shared" si="7"/>
        <v>98353</v>
      </c>
      <c r="S16" s="3">
        <f t="shared" si="8"/>
        <v>101687</v>
      </c>
      <c r="T16" s="3">
        <f t="shared" si="9"/>
        <v>121680</v>
      </c>
      <c r="U16" s="3">
        <f t="shared" si="10"/>
        <v>125424</v>
      </c>
      <c r="V16" s="3">
        <f t="shared" si="0"/>
        <v>83350</v>
      </c>
      <c r="W16" s="3">
        <f t="shared" si="11"/>
        <v>45.98680263947211</v>
      </c>
      <c r="X16" s="3">
        <f t="shared" si="12"/>
        <v>50.478704259148166</v>
      </c>
    </row>
    <row r="17" spans="2:24" x14ac:dyDescent="0.2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4">
        <f t="shared" si="1"/>
        <v>16.718056388722257</v>
      </c>
      <c r="H17" s="4">
        <f t="shared" si="2"/>
        <v>21.718056388722257</v>
      </c>
      <c r="I17" s="4">
        <f t="shared" si="3"/>
        <v>6.718056388722256</v>
      </c>
      <c r="J17" s="3">
        <v>2456</v>
      </c>
      <c r="K17" s="3">
        <f t="shared" si="14"/>
        <v>0.44</v>
      </c>
      <c r="L17" s="3">
        <f t="shared" si="15"/>
        <v>1667</v>
      </c>
      <c r="M17" s="3">
        <f t="shared" si="13"/>
        <v>59</v>
      </c>
      <c r="N17" s="3">
        <f t="shared" si="4"/>
        <v>61</v>
      </c>
      <c r="O17" s="3">
        <f t="shared" si="16"/>
        <v>-8743</v>
      </c>
      <c r="P17" s="3">
        <f t="shared" si="5"/>
        <v>65</v>
      </c>
      <c r="Q17" s="3">
        <f t="shared" si="6"/>
        <v>67</v>
      </c>
      <c r="R17" s="3">
        <f t="shared" si="7"/>
        <v>98353</v>
      </c>
      <c r="S17" s="3">
        <f t="shared" si="8"/>
        <v>101687</v>
      </c>
      <c r="T17" s="3">
        <f t="shared" si="9"/>
        <v>159640</v>
      </c>
      <c r="U17" s="3">
        <f t="shared" si="10"/>
        <v>164552</v>
      </c>
      <c r="V17" s="3">
        <f t="shared" si="0"/>
        <v>83350</v>
      </c>
      <c r="W17" s="3">
        <f t="shared" si="11"/>
        <v>91.529694061187755</v>
      </c>
      <c r="X17" s="3">
        <f t="shared" si="12"/>
        <v>97.422915416916609</v>
      </c>
    </row>
    <row r="18" spans="2:24" x14ac:dyDescent="0.2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4">
        <f t="shared" si="1"/>
        <v>16.244751049790043</v>
      </c>
      <c r="H18" s="4">
        <f t="shared" si="2"/>
        <v>21.244751049790043</v>
      </c>
      <c r="I18" s="4">
        <f t="shared" si="3"/>
        <v>6.2447510497900423</v>
      </c>
      <c r="J18" s="3">
        <v>340</v>
      </c>
      <c r="K18" s="3">
        <f t="shared" si="14"/>
        <v>0.44</v>
      </c>
      <c r="L18" s="3">
        <f t="shared" si="15"/>
        <v>1667</v>
      </c>
      <c r="M18" s="3">
        <f t="shared" si="13"/>
        <v>59</v>
      </c>
      <c r="N18" s="3">
        <f t="shared" si="4"/>
        <v>61</v>
      </c>
      <c r="O18" s="3">
        <f t="shared" si="16"/>
        <v>-10070</v>
      </c>
      <c r="P18" s="3">
        <f t="shared" si="5"/>
        <v>64</v>
      </c>
      <c r="Q18" s="3">
        <f t="shared" si="6"/>
        <v>66</v>
      </c>
      <c r="R18" s="3">
        <f t="shared" si="7"/>
        <v>98353</v>
      </c>
      <c r="S18" s="3">
        <f t="shared" si="8"/>
        <v>101687</v>
      </c>
      <c r="T18" s="3">
        <f t="shared" si="9"/>
        <v>21760</v>
      </c>
      <c r="U18" s="3">
        <f t="shared" si="10"/>
        <v>22440</v>
      </c>
      <c r="V18" s="3">
        <f t="shared" si="0"/>
        <v>83350</v>
      </c>
      <c r="W18" s="3">
        <f t="shared" si="11"/>
        <v>-73.893221355728855</v>
      </c>
      <c r="X18" s="3">
        <f t="shared" si="12"/>
        <v>-73.077384523095375</v>
      </c>
    </row>
    <row r="19" spans="2:24" x14ac:dyDescent="0.2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4">
        <f t="shared" si="1"/>
        <v>17.040791841631673</v>
      </c>
      <c r="H19" s="4">
        <f t="shared" si="2"/>
        <v>22.040791841631673</v>
      </c>
      <c r="I19" s="4">
        <f t="shared" si="3"/>
        <v>7.0407918416316733</v>
      </c>
      <c r="J19" s="3">
        <v>210</v>
      </c>
      <c r="K19" s="3">
        <f t="shared" si="14"/>
        <v>0.44</v>
      </c>
      <c r="L19" s="3">
        <f t="shared" si="15"/>
        <v>1667</v>
      </c>
      <c r="M19" s="3">
        <f t="shared" si="13"/>
        <v>59</v>
      </c>
      <c r="N19" s="3">
        <f t="shared" si="4"/>
        <v>62</v>
      </c>
      <c r="O19" s="3">
        <f t="shared" si="16"/>
        <v>-11527</v>
      </c>
      <c r="P19" s="3">
        <f t="shared" si="5"/>
        <v>65</v>
      </c>
      <c r="Q19" s="3">
        <f t="shared" si="6"/>
        <v>68</v>
      </c>
      <c r="R19" s="3">
        <f t="shared" si="7"/>
        <v>98353</v>
      </c>
      <c r="S19" s="3">
        <f t="shared" si="8"/>
        <v>103354</v>
      </c>
      <c r="T19" s="3">
        <f t="shared" si="9"/>
        <v>13650</v>
      </c>
      <c r="U19" s="3">
        <f t="shared" si="10"/>
        <v>14280</v>
      </c>
      <c r="V19" s="3">
        <f t="shared" si="0"/>
        <v>83350</v>
      </c>
      <c r="W19" s="3">
        <f t="shared" si="11"/>
        <v>-83.623275344931017</v>
      </c>
      <c r="X19" s="3">
        <f t="shared" si="12"/>
        <v>-82.867426514697058</v>
      </c>
    </row>
    <row r="20" spans="2:24" x14ac:dyDescent="0.2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4">
        <f t="shared" si="1"/>
        <v>17.91481703659268</v>
      </c>
      <c r="H20" s="4">
        <f t="shared" si="2"/>
        <v>22.91481703659268</v>
      </c>
      <c r="I20" s="4">
        <f t="shared" si="3"/>
        <v>7.9148170365926811</v>
      </c>
      <c r="J20" s="3">
        <v>2345</v>
      </c>
      <c r="K20" s="3">
        <f t="shared" si="14"/>
        <v>0.44</v>
      </c>
      <c r="L20" s="3">
        <f t="shared" si="15"/>
        <v>1667</v>
      </c>
      <c r="M20" s="3">
        <f t="shared" si="13"/>
        <v>59</v>
      </c>
      <c r="N20" s="3">
        <f t="shared" si="4"/>
        <v>62</v>
      </c>
      <c r="O20" s="3">
        <f t="shared" si="16"/>
        <v>-10849</v>
      </c>
      <c r="P20" s="3">
        <f t="shared" si="5"/>
        <v>66</v>
      </c>
      <c r="Q20" s="3">
        <f t="shared" si="6"/>
        <v>69</v>
      </c>
      <c r="R20" s="3">
        <f t="shared" si="7"/>
        <v>98353</v>
      </c>
      <c r="S20" s="3">
        <f t="shared" si="8"/>
        <v>103354</v>
      </c>
      <c r="T20" s="3">
        <f t="shared" si="9"/>
        <v>154770</v>
      </c>
      <c r="U20" s="3">
        <f t="shared" si="10"/>
        <v>161805</v>
      </c>
      <c r="V20" s="3">
        <f t="shared" si="0"/>
        <v>83350</v>
      </c>
      <c r="W20" s="3">
        <f t="shared" si="11"/>
        <v>85.686862627474497</v>
      </c>
      <c r="X20" s="3">
        <f t="shared" si="12"/>
        <v>94.127174565086975</v>
      </c>
    </row>
    <row r="21" spans="2:24" x14ac:dyDescent="0.2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4">
        <f t="shared" si="1"/>
        <v>17.508098380323936</v>
      </c>
      <c r="H21" s="4">
        <f t="shared" si="2"/>
        <v>22.508098380323936</v>
      </c>
      <c r="I21" s="4">
        <f t="shared" si="3"/>
        <v>7.5080983803239354</v>
      </c>
      <c r="J21" s="3">
        <v>890</v>
      </c>
      <c r="K21" s="3">
        <f t="shared" si="14"/>
        <v>0.44</v>
      </c>
      <c r="L21" s="3">
        <f t="shared" si="15"/>
        <v>1667</v>
      </c>
      <c r="M21" s="3">
        <f t="shared" si="13"/>
        <v>59</v>
      </c>
      <c r="N21" s="3">
        <f t="shared" si="4"/>
        <v>62</v>
      </c>
      <c r="O21" s="3">
        <f t="shared" si="16"/>
        <v>-11626</v>
      </c>
      <c r="P21" s="3">
        <f t="shared" si="5"/>
        <v>66</v>
      </c>
      <c r="Q21" s="3">
        <f t="shared" si="6"/>
        <v>68</v>
      </c>
      <c r="R21" s="3">
        <f t="shared" si="7"/>
        <v>98353</v>
      </c>
      <c r="S21" s="3">
        <f t="shared" si="8"/>
        <v>103354</v>
      </c>
      <c r="T21" s="3">
        <f t="shared" si="9"/>
        <v>58740</v>
      </c>
      <c r="U21" s="3">
        <f t="shared" si="10"/>
        <v>60520</v>
      </c>
      <c r="V21" s="3">
        <f t="shared" si="0"/>
        <v>83350</v>
      </c>
      <c r="W21" s="3">
        <f t="shared" si="11"/>
        <v>-29.526094781043792</v>
      </c>
      <c r="X21" s="3">
        <f t="shared" si="12"/>
        <v>-27.390521895620878</v>
      </c>
    </row>
    <row r="22" spans="2:24" x14ac:dyDescent="0.2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4">
        <f t="shared" si="1"/>
        <v>17.974205158968207</v>
      </c>
      <c r="H22" s="4">
        <f t="shared" si="2"/>
        <v>22.974205158968207</v>
      </c>
      <c r="I22" s="4">
        <f t="shared" si="3"/>
        <v>7.9742051589682061</v>
      </c>
      <c r="J22" s="3">
        <v>2170</v>
      </c>
      <c r="K22" s="3">
        <f t="shared" si="14"/>
        <v>0.44</v>
      </c>
      <c r="L22" s="3">
        <f t="shared" si="15"/>
        <v>1667</v>
      </c>
      <c r="M22" s="3">
        <f t="shared" si="13"/>
        <v>59</v>
      </c>
      <c r="N22" s="3">
        <f t="shared" si="4"/>
        <v>62</v>
      </c>
      <c r="O22" s="3">
        <f t="shared" si="16"/>
        <v>-11123</v>
      </c>
      <c r="P22" s="3">
        <f t="shared" si="5"/>
        <v>66</v>
      </c>
      <c r="Q22" s="3">
        <f t="shared" si="6"/>
        <v>69</v>
      </c>
      <c r="R22" s="3">
        <f t="shared" si="7"/>
        <v>98353</v>
      </c>
      <c r="S22" s="3">
        <f t="shared" si="8"/>
        <v>103354</v>
      </c>
      <c r="T22" s="3">
        <f t="shared" si="9"/>
        <v>143220</v>
      </c>
      <c r="U22" s="3">
        <f t="shared" si="10"/>
        <v>149730</v>
      </c>
      <c r="V22" s="3">
        <f t="shared" si="0"/>
        <v>83350</v>
      </c>
      <c r="W22" s="3">
        <f t="shared" si="11"/>
        <v>71.82963407318536</v>
      </c>
      <c r="X22" s="3">
        <f t="shared" si="12"/>
        <v>79.640071985602873</v>
      </c>
    </row>
    <row r="23" spans="2:24" x14ac:dyDescent="0.2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4">
        <f t="shared" si="1"/>
        <v>17.672465506898618</v>
      </c>
      <c r="H23" s="4">
        <f t="shared" si="2"/>
        <v>22.672465506898618</v>
      </c>
      <c r="I23" s="4">
        <f t="shared" si="3"/>
        <v>7.6724655068986198</v>
      </c>
      <c r="J23" s="3">
        <v>1267</v>
      </c>
      <c r="K23" s="3">
        <f t="shared" si="14"/>
        <v>0.44</v>
      </c>
      <c r="L23" s="3">
        <f t="shared" si="15"/>
        <v>1667</v>
      </c>
      <c r="M23" s="3">
        <f t="shared" si="13"/>
        <v>59</v>
      </c>
      <c r="N23" s="3">
        <f t="shared" si="4"/>
        <v>62</v>
      </c>
      <c r="O23" s="3">
        <f t="shared" si="16"/>
        <v>-11523</v>
      </c>
      <c r="P23" s="3">
        <f t="shared" si="5"/>
        <v>66</v>
      </c>
      <c r="Q23" s="3">
        <f t="shared" si="6"/>
        <v>69</v>
      </c>
      <c r="R23" s="3">
        <f t="shared" si="7"/>
        <v>98353</v>
      </c>
      <c r="S23" s="3">
        <f t="shared" si="8"/>
        <v>103354</v>
      </c>
      <c r="T23" s="3">
        <f t="shared" si="9"/>
        <v>83622</v>
      </c>
      <c r="U23" s="3">
        <f t="shared" si="10"/>
        <v>87423</v>
      </c>
      <c r="V23" s="3">
        <f t="shared" si="0"/>
        <v>83350</v>
      </c>
      <c r="W23" s="3">
        <f t="shared" si="11"/>
        <v>0.32633473305338934</v>
      </c>
      <c r="X23" s="3">
        <f t="shared" si="12"/>
        <v>4.8866226754649071</v>
      </c>
    </row>
    <row r="24" spans="2:24" x14ac:dyDescent="0.2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4">
        <f t="shared" si="1"/>
        <v>17.912417516496703</v>
      </c>
      <c r="H24" s="4">
        <f t="shared" si="2"/>
        <v>22.912417516496703</v>
      </c>
      <c r="I24" s="4">
        <f t="shared" si="3"/>
        <v>7.912417516496701</v>
      </c>
      <c r="J24" s="3">
        <v>1346</v>
      </c>
      <c r="K24" s="3">
        <f t="shared" si="14"/>
        <v>0.44</v>
      </c>
      <c r="L24" s="3">
        <f t="shared" si="15"/>
        <v>1667</v>
      </c>
      <c r="M24" s="3">
        <f t="shared" si="13"/>
        <v>59</v>
      </c>
      <c r="N24" s="3">
        <f t="shared" si="4"/>
        <v>62</v>
      </c>
      <c r="O24" s="3">
        <f t="shared" si="16"/>
        <v>-11844</v>
      </c>
      <c r="P24" s="3">
        <f t="shared" si="5"/>
        <v>66</v>
      </c>
      <c r="Q24" s="3">
        <f t="shared" si="6"/>
        <v>69</v>
      </c>
      <c r="R24" s="3">
        <f t="shared" si="7"/>
        <v>98353</v>
      </c>
      <c r="S24" s="3">
        <f t="shared" si="8"/>
        <v>103354</v>
      </c>
      <c r="T24" s="3">
        <f t="shared" si="9"/>
        <v>88836</v>
      </c>
      <c r="U24" s="3">
        <f t="shared" si="10"/>
        <v>92874</v>
      </c>
      <c r="V24" s="3">
        <f t="shared" si="0"/>
        <v>83350</v>
      </c>
      <c r="W24" s="3">
        <f t="shared" si="11"/>
        <v>6.5818836232753446</v>
      </c>
      <c r="X24" s="3">
        <f t="shared" si="12"/>
        <v>11.426514697060588</v>
      </c>
    </row>
    <row r="25" spans="2:24" x14ac:dyDescent="0.2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4">
        <f t="shared" si="1"/>
        <v>18.104979004199159</v>
      </c>
      <c r="H25" s="4">
        <f t="shared" si="2"/>
        <v>23.104979004199159</v>
      </c>
      <c r="I25" s="4">
        <f t="shared" si="3"/>
        <v>8.1049790041991603</v>
      </c>
      <c r="J25" s="3">
        <v>1987</v>
      </c>
      <c r="K25" s="3">
        <f t="shared" si="14"/>
        <v>0.44</v>
      </c>
      <c r="L25" s="3">
        <f t="shared" si="15"/>
        <v>1667</v>
      </c>
      <c r="M25" s="3">
        <f t="shared" si="13"/>
        <v>60</v>
      </c>
      <c r="N25" s="3">
        <f t="shared" si="4"/>
        <v>62</v>
      </c>
      <c r="O25" s="3">
        <f t="shared" si="16"/>
        <v>-11524</v>
      </c>
      <c r="P25" s="3">
        <f t="shared" si="5"/>
        <v>67</v>
      </c>
      <c r="Q25" s="3">
        <f t="shared" si="6"/>
        <v>69</v>
      </c>
      <c r="R25" s="3">
        <f t="shared" si="7"/>
        <v>100020</v>
      </c>
      <c r="S25" s="3">
        <f t="shared" si="8"/>
        <v>103354</v>
      </c>
      <c r="T25" s="3">
        <f t="shared" si="9"/>
        <v>133129</v>
      </c>
      <c r="U25" s="3">
        <f t="shared" si="10"/>
        <v>137103</v>
      </c>
      <c r="V25" s="3">
        <f t="shared" si="0"/>
        <v>83350</v>
      </c>
      <c r="W25" s="3">
        <f t="shared" si="11"/>
        <v>59.722855428914215</v>
      </c>
      <c r="X25" s="3">
        <f t="shared" si="12"/>
        <v>64.490701859628075</v>
      </c>
    </row>
    <row r="26" spans="2:24" x14ac:dyDescent="0.2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4">
        <f t="shared" si="1"/>
        <v>17.913017396520697</v>
      </c>
      <c r="H26" s="4">
        <f t="shared" si="2"/>
        <v>22.913017396520697</v>
      </c>
      <c r="I26" s="4">
        <f t="shared" si="3"/>
        <v>7.9130173965206962</v>
      </c>
      <c r="J26" s="3">
        <v>1972</v>
      </c>
      <c r="K26" s="3">
        <f t="shared" si="14"/>
        <v>0.44</v>
      </c>
      <c r="L26" s="3">
        <f t="shared" si="15"/>
        <v>1667</v>
      </c>
      <c r="M26" s="3">
        <f t="shared" si="13"/>
        <v>59</v>
      </c>
      <c r="N26" s="3">
        <f t="shared" si="4"/>
        <v>62</v>
      </c>
      <c r="O26" s="3">
        <f t="shared" si="16"/>
        <v>-11219</v>
      </c>
      <c r="P26" s="3">
        <f t="shared" si="5"/>
        <v>66</v>
      </c>
      <c r="Q26" s="3">
        <f t="shared" si="6"/>
        <v>69</v>
      </c>
      <c r="R26" s="3">
        <f t="shared" si="7"/>
        <v>98353</v>
      </c>
      <c r="S26" s="3">
        <f t="shared" si="8"/>
        <v>103354</v>
      </c>
      <c r="T26" s="3">
        <f t="shared" si="9"/>
        <v>130152</v>
      </c>
      <c r="U26" s="3">
        <f t="shared" si="10"/>
        <v>136068</v>
      </c>
      <c r="V26" s="3">
        <f t="shared" si="0"/>
        <v>83350</v>
      </c>
      <c r="W26" s="3">
        <f t="shared" si="11"/>
        <v>56.151169766046792</v>
      </c>
      <c r="X26" s="3">
        <f t="shared" si="12"/>
        <v>63.248950209958011</v>
      </c>
    </row>
    <row r="27" spans="2:24" x14ac:dyDescent="0.2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4">
        <f t="shared" si="1"/>
        <v>17.730053989202158</v>
      </c>
      <c r="H27" s="4">
        <f t="shared" si="2"/>
        <v>22.730053989202158</v>
      </c>
      <c r="I27" s="4">
        <f t="shared" si="3"/>
        <v>7.7300539892021591</v>
      </c>
      <c r="J27" s="3">
        <v>2456</v>
      </c>
      <c r="K27" s="3">
        <f t="shared" si="14"/>
        <v>0.44</v>
      </c>
      <c r="L27" s="3">
        <f t="shared" si="15"/>
        <v>1667</v>
      </c>
      <c r="M27" s="3">
        <f t="shared" si="13"/>
        <v>59</v>
      </c>
      <c r="N27" s="3">
        <f t="shared" si="4"/>
        <v>62</v>
      </c>
      <c r="O27" s="3">
        <f t="shared" si="16"/>
        <v>-10430</v>
      </c>
      <c r="P27" s="3">
        <f t="shared" si="5"/>
        <v>66</v>
      </c>
      <c r="Q27" s="3">
        <f t="shared" si="6"/>
        <v>69</v>
      </c>
      <c r="R27" s="3">
        <f t="shared" si="7"/>
        <v>98353</v>
      </c>
      <c r="S27" s="3">
        <f t="shared" si="8"/>
        <v>103354</v>
      </c>
      <c r="T27" s="3">
        <f t="shared" si="9"/>
        <v>162096</v>
      </c>
      <c r="U27" s="3">
        <f t="shared" si="10"/>
        <v>169464</v>
      </c>
      <c r="V27" s="3">
        <f t="shared" si="0"/>
        <v>83350</v>
      </c>
      <c r="W27" s="3">
        <f t="shared" si="11"/>
        <v>94.476304739052182</v>
      </c>
      <c r="X27" s="3">
        <f t="shared" si="12"/>
        <v>103.31613677264546</v>
      </c>
    </row>
    <row r="28" spans="2:24" x14ac:dyDescent="0.2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4">
        <f t="shared" si="1"/>
        <v>17.256748650269948</v>
      </c>
      <c r="H28" s="4">
        <f t="shared" si="2"/>
        <v>22.256748650269948</v>
      </c>
      <c r="I28" s="4">
        <f t="shared" si="3"/>
        <v>7.2567486502699463</v>
      </c>
      <c r="J28" s="3">
        <v>2210</v>
      </c>
      <c r="K28" s="3">
        <f t="shared" si="14"/>
        <v>0.44</v>
      </c>
      <c r="L28" s="3">
        <f t="shared" si="15"/>
        <v>1667</v>
      </c>
      <c r="M28" s="3">
        <f t="shared" si="13"/>
        <v>59</v>
      </c>
      <c r="N28" s="3">
        <f t="shared" si="4"/>
        <v>62</v>
      </c>
      <c r="O28" s="3">
        <f t="shared" ref="O28:O33" si="17">($J28-$L28)+$O27</f>
        <v>-9887</v>
      </c>
      <c r="P28" s="3">
        <f t="shared" si="5"/>
        <v>65</v>
      </c>
      <c r="Q28" s="3">
        <f t="shared" si="6"/>
        <v>68</v>
      </c>
      <c r="R28" s="3">
        <f t="shared" si="7"/>
        <v>98353</v>
      </c>
      <c r="S28" s="3">
        <f t="shared" si="8"/>
        <v>103354</v>
      </c>
      <c r="T28" s="3">
        <f t="shared" si="9"/>
        <v>143650</v>
      </c>
      <c r="U28" s="3">
        <f t="shared" si="10"/>
        <v>150280</v>
      </c>
      <c r="V28" s="3">
        <f t="shared" si="0"/>
        <v>83350</v>
      </c>
      <c r="W28" s="3">
        <f t="shared" si="11"/>
        <v>72.345530893821234</v>
      </c>
      <c r="X28" s="3">
        <f t="shared" si="12"/>
        <v>80.299940011997606</v>
      </c>
    </row>
    <row r="29" spans="2:24" x14ac:dyDescent="0.2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4">
        <f t="shared" si="1"/>
        <v>16.931013797240553</v>
      </c>
      <c r="H29" s="4">
        <f t="shared" si="2"/>
        <v>21.931013797240553</v>
      </c>
      <c r="I29" s="4">
        <f t="shared" si="3"/>
        <v>6.9310137972405519</v>
      </c>
      <c r="J29" s="3">
        <v>2235</v>
      </c>
      <c r="K29" s="3">
        <f t="shared" si="14"/>
        <v>0.44</v>
      </c>
      <c r="L29" s="3">
        <f t="shared" si="15"/>
        <v>1667</v>
      </c>
      <c r="M29" s="3">
        <f t="shared" si="13"/>
        <v>59</v>
      </c>
      <c r="N29" s="3">
        <f t="shared" si="4"/>
        <v>61</v>
      </c>
      <c r="O29" s="3">
        <f t="shared" si="17"/>
        <v>-9319</v>
      </c>
      <c r="P29" s="3">
        <f t="shared" si="5"/>
        <v>65</v>
      </c>
      <c r="Q29" s="3">
        <f t="shared" si="6"/>
        <v>67</v>
      </c>
      <c r="R29" s="3">
        <f t="shared" si="7"/>
        <v>98353</v>
      </c>
      <c r="S29" s="3">
        <f t="shared" si="8"/>
        <v>101687</v>
      </c>
      <c r="T29" s="3">
        <f t="shared" si="9"/>
        <v>145275</v>
      </c>
      <c r="U29" s="3">
        <f t="shared" si="10"/>
        <v>149745</v>
      </c>
      <c r="V29" s="3">
        <f t="shared" si="0"/>
        <v>83350</v>
      </c>
      <c r="W29" s="3">
        <f t="shared" si="11"/>
        <v>74.295140971805637</v>
      </c>
      <c r="X29" s="3">
        <f t="shared" si="12"/>
        <v>79.658068386322739</v>
      </c>
    </row>
    <row r="30" spans="2:24" x14ac:dyDescent="0.2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4">
        <f t="shared" si="1"/>
        <v>16.590281943611277</v>
      </c>
      <c r="H30" s="4">
        <f t="shared" si="2"/>
        <v>21.590281943611277</v>
      </c>
      <c r="I30" s="4">
        <f t="shared" si="3"/>
        <v>6.5902819436112781</v>
      </c>
      <c r="J30" s="3">
        <v>2340</v>
      </c>
      <c r="K30" s="3">
        <f t="shared" si="14"/>
        <v>0.44</v>
      </c>
      <c r="L30" s="3">
        <f t="shared" si="15"/>
        <v>1667</v>
      </c>
      <c r="M30" s="3">
        <f t="shared" si="13"/>
        <v>59</v>
      </c>
      <c r="N30" s="3">
        <f t="shared" si="4"/>
        <v>61</v>
      </c>
      <c r="O30" s="3">
        <f t="shared" si="17"/>
        <v>-8646</v>
      </c>
      <c r="P30" s="3">
        <f t="shared" si="5"/>
        <v>64</v>
      </c>
      <c r="Q30" s="3">
        <f t="shared" si="6"/>
        <v>67</v>
      </c>
      <c r="R30" s="3">
        <f t="shared" si="7"/>
        <v>98353</v>
      </c>
      <c r="S30" s="3">
        <f t="shared" si="8"/>
        <v>101687</v>
      </c>
      <c r="T30" s="3">
        <f t="shared" si="9"/>
        <v>149760</v>
      </c>
      <c r="U30" s="3">
        <f t="shared" si="10"/>
        <v>156780</v>
      </c>
      <c r="V30" s="3">
        <f t="shared" si="0"/>
        <v>83350</v>
      </c>
      <c r="W30" s="3">
        <f t="shared" si="11"/>
        <v>79.676064787042591</v>
      </c>
      <c r="X30" s="3">
        <f t="shared" si="12"/>
        <v>88.098380323935217</v>
      </c>
    </row>
    <row r="31" spans="2:24" x14ac:dyDescent="0.2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4">
        <f t="shared" si="1"/>
        <v>16.186562687462509</v>
      </c>
      <c r="H31" s="4">
        <f t="shared" si="2"/>
        <v>21.186562687462509</v>
      </c>
      <c r="I31" s="4">
        <f t="shared" si="3"/>
        <v>6.1865626874625077</v>
      </c>
      <c r="J31" s="3">
        <v>1754</v>
      </c>
      <c r="K31" s="3">
        <f t="shared" si="14"/>
        <v>0.44</v>
      </c>
      <c r="L31" s="3">
        <f t="shared" si="15"/>
        <v>1667</v>
      </c>
      <c r="M31" s="3">
        <f t="shared" si="13"/>
        <v>59</v>
      </c>
      <c r="N31" s="3">
        <f t="shared" si="4"/>
        <v>61</v>
      </c>
      <c r="O31" s="3">
        <f t="shared" si="17"/>
        <v>-8559</v>
      </c>
      <c r="P31" s="3">
        <f t="shared" si="5"/>
        <v>64</v>
      </c>
      <c r="Q31" s="3">
        <f t="shared" si="6"/>
        <v>66</v>
      </c>
      <c r="R31" s="3">
        <f t="shared" si="7"/>
        <v>98353</v>
      </c>
      <c r="S31" s="3">
        <f t="shared" si="8"/>
        <v>101687</v>
      </c>
      <c r="T31" s="3">
        <f t="shared" si="9"/>
        <v>112256</v>
      </c>
      <c r="U31" s="3">
        <f t="shared" si="10"/>
        <v>115764</v>
      </c>
      <c r="V31" s="3">
        <f t="shared" si="0"/>
        <v>83350</v>
      </c>
      <c r="W31" s="3">
        <f t="shared" si="11"/>
        <v>34.680263947210562</v>
      </c>
      <c r="X31" s="3">
        <f t="shared" si="12"/>
        <v>38.889022195560891</v>
      </c>
    </row>
    <row r="32" spans="2:24" x14ac:dyDescent="0.2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4">
        <f t="shared" si="1"/>
        <v>16.134373125374925</v>
      </c>
      <c r="H32" s="4">
        <f t="shared" si="2"/>
        <v>21.134373125374925</v>
      </c>
      <c r="I32" s="4">
        <f t="shared" si="3"/>
        <v>6.1343731253749247</v>
      </c>
      <c r="J32" s="3">
        <v>1686</v>
      </c>
      <c r="K32" s="3">
        <f t="shared" si="14"/>
        <v>0.44</v>
      </c>
      <c r="L32" s="3">
        <f t="shared" si="15"/>
        <v>1667</v>
      </c>
      <c r="M32" s="3">
        <f t="shared" si="13"/>
        <v>59</v>
      </c>
      <c r="N32" s="3">
        <f t="shared" si="4"/>
        <v>61</v>
      </c>
      <c r="O32" s="3">
        <f t="shared" si="17"/>
        <v>-8540</v>
      </c>
      <c r="P32" s="3">
        <f t="shared" si="5"/>
        <v>64</v>
      </c>
      <c r="Q32" s="3">
        <f t="shared" si="6"/>
        <v>66</v>
      </c>
      <c r="R32" s="3">
        <f t="shared" si="7"/>
        <v>98353</v>
      </c>
      <c r="S32" s="3">
        <f t="shared" si="8"/>
        <v>101687</v>
      </c>
      <c r="T32" s="3">
        <f t="shared" si="9"/>
        <v>107904</v>
      </c>
      <c r="U32" s="3">
        <f t="shared" si="10"/>
        <v>111276</v>
      </c>
      <c r="V32" s="3">
        <f t="shared" si="0"/>
        <v>83350</v>
      </c>
      <c r="W32" s="3">
        <f t="shared" si="11"/>
        <v>29.458908218356328</v>
      </c>
      <c r="X32" s="3">
        <f t="shared" si="12"/>
        <v>33.504499100179963</v>
      </c>
    </row>
    <row r="33" spans="2:24" x14ac:dyDescent="0.2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4">
        <f t="shared" si="1"/>
        <v>16.122975404919018</v>
      </c>
      <c r="H33" s="4">
        <f t="shared" si="2"/>
        <v>21.122975404919018</v>
      </c>
      <c r="I33" s="4">
        <f t="shared" si="3"/>
        <v>6.1229754049190159</v>
      </c>
      <c r="J33" s="3">
        <v>1743</v>
      </c>
      <c r="K33" s="3">
        <f t="shared" si="14"/>
        <v>0.44</v>
      </c>
      <c r="L33" s="3">
        <f t="shared" si="15"/>
        <v>1667</v>
      </c>
      <c r="M33" s="3">
        <f t="shared" si="13"/>
        <v>59</v>
      </c>
      <c r="N33" s="3">
        <f t="shared" si="4"/>
        <v>61</v>
      </c>
      <c r="O33" s="3">
        <f t="shared" si="17"/>
        <v>-8464</v>
      </c>
      <c r="P33" s="3">
        <f t="shared" si="5"/>
        <v>64</v>
      </c>
      <c r="Q33" s="3">
        <f t="shared" si="6"/>
        <v>66</v>
      </c>
      <c r="R33" s="3">
        <f t="shared" si="7"/>
        <v>98353</v>
      </c>
      <c r="S33" s="3">
        <f t="shared" si="8"/>
        <v>101687</v>
      </c>
      <c r="T33" s="3">
        <f t="shared" si="9"/>
        <v>111552</v>
      </c>
      <c r="U33" s="3">
        <f t="shared" si="10"/>
        <v>115038</v>
      </c>
      <c r="V33" s="3">
        <f t="shared" si="0"/>
        <v>83350</v>
      </c>
      <c r="W33" s="3">
        <f t="shared" si="11"/>
        <v>33.835632873425311</v>
      </c>
      <c r="X33" s="3">
        <f t="shared" si="12"/>
        <v>38.017996400719852</v>
      </c>
    </row>
    <row r="34" spans="2:24" x14ac:dyDescent="0.25"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x14ac:dyDescent="0.25">
      <c r="B35" s="3" t="s">
        <v>18</v>
      </c>
      <c r="C35" s="3"/>
      <c r="D35" s="3"/>
      <c r="E35" s="3"/>
      <c r="F35" s="3"/>
      <c r="G35" s="3"/>
      <c r="H35" s="3"/>
      <c r="I35" s="4"/>
      <c r="J35" s="3">
        <f>SUM(J4:J33)</f>
        <v>41546</v>
      </c>
      <c r="K35" s="3"/>
      <c r="L35" s="3">
        <f>SUM(L4:L33)</f>
        <v>50010</v>
      </c>
      <c r="M35" s="3"/>
      <c r="N35" s="3"/>
      <c r="O35" s="3"/>
      <c r="P35" s="3"/>
      <c r="Q35" s="3"/>
      <c r="R35" s="3">
        <f>SUM(R4:R33)</f>
        <v>2920584</v>
      </c>
      <c r="S35" s="3">
        <f>SUM(S4:S33)</f>
        <v>3042275</v>
      </c>
      <c r="T35" s="3">
        <f>SUM(T4:T33)</f>
        <v>2659764</v>
      </c>
      <c r="U35" s="3">
        <f>SUM(U4:U33)</f>
        <v>2763527</v>
      </c>
      <c r="V35" s="3">
        <f>SUM(V4:V33)</f>
        <v>2500500</v>
      </c>
      <c r="W35" s="3">
        <f>(T35-V35)/V35*100</f>
        <v>6.3692861427714451</v>
      </c>
      <c r="X35" s="3">
        <f>(U35-V35)/V35*100</f>
        <v>10.518976204759047</v>
      </c>
    </row>
    <row r="36" spans="2:24" x14ac:dyDescent="0.25">
      <c r="L36" s="1">
        <f>L35+O33</f>
        <v>41546</v>
      </c>
    </row>
  </sheetData>
  <mergeCells count="2">
    <mergeCell ref="B1:J1"/>
    <mergeCell ref="K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BasePricing3 high demand</vt:lpstr>
      <vt:lpstr>BasePricing2 with OpC and Ifln</vt:lpstr>
      <vt:lpstr>BasePricing1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Savaliya, Rahul B</cp:lastModifiedBy>
  <dcterms:created xsi:type="dcterms:W3CDTF">2015-06-09T13:43:52Z</dcterms:created>
  <dcterms:modified xsi:type="dcterms:W3CDTF">2015-06-12T14:19:19Z</dcterms:modified>
</cp:coreProperties>
</file>