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pplications\affaince\documentation\Pricing\"/>
    </mc:Choice>
  </mc:AlternateContent>
  <bookViews>
    <workbookView xWindow="0" yWindow="0" windowWidth="19200" windowHeight="7880" firstSheet="2" activeTab="3"/>
  </bookViews>
  <sheets>
    <sheet name="BasePricing3 high demand" sheetId="3" r:id="rId1"/>
    <sheet name="BasePricing2 with OpC and Ifln" sheetId="2" r:id="rId2"/>
    <sheet name="BasePricing1" sheetId="1" r:id="rId3"/>
    <sheet name="ForecastingPlan-ChangingPrice" sheetId="8" r:id="rId4"/>
    <sheet name="ForcastingPLan-reference" sheetId="7" r:id="rId5"/>
    <sheet name="DistributedBonus" sheetId="4" r:id="rId6"/>
    <sheet name="Example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8" l="1"/>
  <c r="L20" i="8"/>
  <c r="M20" i="8"/>
  <c r="N20" i="8"/>
  <c r="O20" i="8"/>
  <c r="P20" i="8"/>
  <c r="J20" i="8"/>
  <c r="I20" i="8"/>
  <c r="G20" i="8"/>
  <c r="H20" i="8"/>
  <c r="F20" i="8"/>
  <c r="E18" i="8"/>
  <c r="P45" i="7"/>
  <c r="O45" i="7"/>
  <c r="N45" i="7"/>
  <c r="M45" i="7"/>
  <c r="L45" i="7"/>
  <c r="K45" i="7"/>
  <c r="J45" i="7"/>
  <c r="I45" i="7"/>
  <c r="H45" i="7"/>
  <c r="G45" i="7"/>
  <c r="F45" i="7"/>
  <c r="E45" i="7"/>
  <c r="E44" i="7"/>
  <c r="P30" i="7"/>
  <c r="I29" i="7"/>
  <c r="I9" i="7" s="1"/>
  <c r="E29" i="7"/>
  <c r="P22" i="7"/>
  <c r="O22" i="7"/>
  <c r="N22" i="7"/>
  <c r="M22" i="7"/>
  <c r="L22" i="7"/>
  <c r="K22" i="7"/>
  <c r="J22" i="7"/>
  <c r="I22" i="7"/>
  <c r="H22" i="7"/>
  <c r="G22" i="7"/>
  <c r="F22" i="7"/>
  <c r="E22" i="7"/>
  <c r="E26" i="7" s="1"/>
  <c r="E25" i="7" s="1"/>
  <c r="D22" i="7"/>
  <c r="P21" i="7"/>
  <c r="P29" i="7" s="1"/>
  <c r="O21" i="7"/>
  <c r="O29" i="7" s="1"/>
  <c r="N21" i="7"/>
  <c r="N29" i="7" s="1"/>
  <c r="M21" i="7"/>
  <c r="M29" i="7" s="1"/>
  <c r="M9" i="7" s="1"/>
  <c r="L21" i="7"/>
  <c r="L29" i="7" s="1"/>
  <c r="K21" i="7"/>
  <c r="K29" i="7" s="1"/>
  <c r="J21" i="7"/>
  <c r="J29" i="7" s="1"/>
  <c r="I21" i="7"/>
  <c r="H21" i="7"/>
  <c r="H29" i="7" s="1"/>
  <c r="G21" i="7"/>
  <c r="G29" i="7" s="1"/>
  <c r="F21" i="7"/>
  <c r="F29" i="7" s="1"/>
  <c r="E21" i="7"/>
  <c r="D21" i="7"/>
  <c r="D19" i="7"/>
  <c r="E17" i="7"/>
  <c r="E15" i="7"/>
  <c r="P13" i="7"/>
  <c r="O13" i="7"/>
  <c r="N13" i="7"/>
  <c r="M13" i="7"/>
  <c r="L13" i="7"/>
  <c r="K13" i="7"/>
  <c r="J13" i="7"/>
  <c r="I13" i="7"/>
  <c r="H13" i="7"/>
  <c r="G13" i="7"/>
  <c r="F13" i="7"/>
  <c r="E13" i="7"/>
  <c r="E14" i="7" s="1"/>
  <c r="D13" i="7"/>
  <c r="E9" i="7"/>
  <c r="F44" i="8"/>
  <c r="G44" i="8"/>
  <c r="H44" i="8"/>
  <c r="I44" i="8"/>
  <c r="J44" i="8"/>
  <c r="K44" i="8"/>
  <c r="L44" i="8"/>
  <c r="M44" i="8"/>
  <c r="N44" i="8"/>
  <c r="O44" i="8"/>
  <c r="P44" i="8"/>
  <c r="E44" i="8"/>
  <c r="P29" i="8"/>
  <c r="G9" i="7" l="1"/>
  <c r="H9" i="7"/>
  <c r="L9" i="7"/>
  <c r="P9" i="7"/>
  <c r="K9" i="7"/>
  <c r="E33" i="7"/>
  <c r="F15" i="7"/>
  <c r="F44" i="7" s="1"/>
  <c r="F14" i="7"/>
  <c r="O9" i="7"/>
  <c r="F9" i="7"/>
  <c r="J9" i="7"/>
  <c r="N9" i="7"/>
  <c r="E32" i="7"/>
  <c r="E19" i="7"/>
  <c r="F17" i="7"/>
  <c r="F27" i="7" s="1"/>
  <c r="F25" i="7"/>
  <c r="G24" i="7" s="1"/>
  <c r="E24" i="7"/>
  <c r="I26" i="7"/>
  <c r="E27" i="7"/>
  <c r="F24" i="7"/>
  <c r="F26" i="7"/>
  <c r="J26" i="7"/>
  <c r="N26" i="7"/>
  <c r="G26" i="7"/>
  <c r="K26" i="7"/>
  <c r="O26" i="7"/>
  <c r="M26" i="7"/>
  <c r="H26" i="7"/>
  <c r="L26" i="7"/>
  <c r="P26" i="7"/>
  <c r="G15" i="7" l="1"/>
  <c r="G44" i="7" s="1"/>
  <c r="G14" i="7"/>
  <c r="F33" i="7"/>
  <c r="E34" i="7"/>
  <c r="E35" i="7" s="1"/>
  <c r="F19" i="7"/>
  <c r="G17" i="7"/>
  <c r="G27" i="7" s="1"/>
  <c r="G25" i="7"/>
  <c r="F32" i="7"/>
  <c r="E30" i="7"/>
  <c r="E43" i="7" l="1"/>
  <c r="E46" i="7" s="1"/>
  <c r="E47" i="7"/>
  <c r="H25" i="7"/>
  <c r="G32" i="7"/>
  <c r="G19" i="7"/>
  <c r="H17" i="7"/>
  <c r="H27" i="7" s="1"/>
  <c r="F30" i="7"/>
  <c r="H24" i="7"/>
  <c r="G33" i="7"/>
  <c r="H15" i="7"/>
  <c r="H44" i="7" s="1"/>
  <c r="H14" i="7"/>
  <c r="F39" i="7"/>
  <c r="F40" i="7" s="1"/>
  <c r="F34" i="7"/>
  <c r="F35" i="7" s="1"/>
  <c r="E39" i="7"/>
  <c r="E40" i="7" s="1"/>
  <c r="G34" i="7" l="1"/>
  <c r="G35" i="7" s="1"/>
  <c r="H33" i="7"/>
  <c r="I15" i="7"/>
  <c r="I44" i="7" s="1"/>
  <c r="I14" i="7"/>
  <c r="H32" i="7"/>
  <c r="G30" i="7"/>
  <c r="H19" i="7"/>
  <c r="I17" i="7"/>
  <c r="I27" i="7" s="1"/>
  <c r="I25" i="7"/>
  <c r="I24" i="7"/>
  <c r="F47" i="7"/>
  <c r="F43" i="7"/>
  <c r="F46" i="7" s="1"/>
  <c r="H30" i="7" l="1"/>
  <c r="I19" i="7"/>
  <c r="J17" i="7"/>
  <c r="J27" i="7" s="1"/>
  <c r="I32" i="7"/>
  <c r="J25" i="7"/>
  <c r="J24" i="7"/>
  <c r="H34" i="7"/>
  <c r="H35" i="7" s="1"/>
  <c r="G43" i="7"/>
  <c r="G46" i="7" s="1"/>
  <c r="G47" i="7"/>
  <c r="J15" i="7"/>
  <c r="J44" i="7" s="1"/>
  <c r="J14" i="7"/>
  <c r="I33" i="7"/>
  <c r="G39" i="7"/>
  <c r="G40" i="7" s="1"/>
  <c r="K15" i="7" l="1"/>
  <c r="K44" i="7" s="1"/>
  <c r="K14" i="7"/>
  <c r="J33" i="7"/>
  <c r="H47" i="7"/>
  <c r="H43" i="7"/>
  <c r="H46" i="7" s="1"/>
  <c r="I34" i="7"/>
  <c r="I35" i="7" s="1"/>
  <c r="I39" i="7" s="1"/>
  <c r="I40" i="7" s="1"/>
  <c r="H39" i="7"/>
  <c r="H40" i="7" s="1"/>
  <c r="J19" i="7"/>
  <c r="K17" i="7"/>
  <c r="K27" i="7" s="1"/>
  <c r="K25" i="7"/>
  <c r="I30" i="7"/>
  <c r="J32" i="7"/>
  <c r="K24" i="7"/>
  <c r="L25" i="7" l="1"/>
  <c r="K19" i="7"/>
  <c r="L17" i="7"/>
  <c r="L27" i="7" s="1"/>
  <c r="K32" i="7"/>
  <c r="J30" i="7"/>
  <c r="L24" i="7"/>
  <c r="I43" i="7"/>
  <c r="I46" i="7" s="1"/>
  <c r="I47" i="7"/>
  <c r="L15" i="7"/>
  <c r="L44" i="7" s="1"/>
  <c r="L14" i="7"/>
  <c r="K33" i="7"/>
  <c r="J39" i="7"/>
  <c r="J40" i="7" s="1"/>
  <c r="J34" i="7"/>
  <c r="J35" i="7" s="1"/>
  <c r="K34" i="7" l="1"/>
  <c r="K35" i="7" s="1"/>
  <c r="L33" i="7"/>
  <c r="M15" i="7"/>
  <c r="M44" i="7" s="1"/>
  <c r="M14" i="7"/>
  <c r="J47" i="7"/>
  <c r="J43" i="7"/>
  <c r="J46" i="7" s="1"/>
  <c r="L32" i="7"/>
  <c r="M25" i="7"/>
  <c r="K30" i="7"/>
  <c r="L19" i="7"/>
  <c r="M17" i="7"/>
  <c r="M27" i="7" s="1"/>
  <c r="M24" i="7"/>
  <c r="K47" i="7" l="1"/>
  <c r="K43" i="7"/>
  <c r="K46" i="7" s="1"/>
  <c r="L34" i="7"/>
  <c r="L35" i="7" s="1"/>
  <c r="L30" i="7"/>
  <c r="M19" i="7"/>
  <c r="N17" i="7"/>
  <c r="N27" i="7" s="1"/>
  <c r="N25" i="7"/>
  <c r="M32" i="7"/>
  <c r="N24" i="7"/>
  <c r="N15" i="7"/>
  <c r="N44" i="7" s="1"/>
  <c r="N14" i="7"/>
  <c r="M33" i="7"/>
  <c r="K39" i="7"/>
  <c r="K40" i="7" s="1"/>
  <c r="O15" i="7" l="1"/>
  <c r="O44" i="7" s="1"/>
  <c r="O14" i="7"/>
  <c r="N33" i="7"/>
  <c r="L43" i="7"/>
  <c r="L46" i="7" s="1"/>
  <c r="L47" i="7"/>
  <c r="L39" i="7"/>
  <c r="L40" i="7" s="1"/>
  <c r="N19" i="7"/>
  <c r="O17" i="7"/>
  <c r="O27" i="7" s="1"/>
  <c r="O25" i="7"/>
  <c r="N32" i="7"/>
  <c r="M30" i="7"/>
  <c r="O24" i="7"/>
  <c r="M34" i="7"/>
  <c r="M35" i="7" s="1"/>
  <c r="N34" i="7" l="1"/>
  <c r="N35" i="7" s="1"/>
  <c r="O33" i="7"/>
  <c r="P15" i="7"/>
  <c r="P44" i="7" s="1"/>
  <c r="P14" i="7"/>
  <c r="P33" i="7" s="1"/>
  <c r="M47" i="7"/>
  <c r="M43" i="7"/>
  <c r="M46" i="7" s="1"/>
  <c r="M39" i="7"/>
  <c r="M40" i="7" s="1"/>
  <c r="P25" i="7"/>
  <c r="O19" i="7"/>
  <c r="O32" i="7"/>
  <c r="N30" i="7"/>
  <c r="P17" i="7"/>
  <c r="P27" i="7" s="1"/>
  <c r="P24" i="7"/>
  <c r="O34" i="7" l="1"/>
  <c r="O35" i="7" s="1"/>
  <c r="N43" i="7"/>
  <c r="N46" i="7" s="1"/>
  <c r="N47" i="7"/>
  <c r="P32" i="7"/>
  <c r="O30" i="7"/>
  <c r="P19" i="7"/>
  <c r="N39" i="7"/>
  <c r="N40" i="7" s="1"/>
  <c r="O47" i="7" l="1"/>
  <c r="O43" i="7"/>
  <c r="O46" i="7" s="1"/>
  <c r="P34" i="7"/>
  <c r="P35" i="7" s="1"/>
  <c r="O39" i="7"/>
  <c r="O40" i="7" s="1"/>
  <c r="P43" i="7" l="1"/>
  <c r="P46" i="7" s="1"/>
  <c r="P47" i="7"/>
  <c r="P39" i="7"/>
  <c r="P40" i="7" s="1"/>
  <c r="E20" i="8"/>
  <c r="D20" i="8"/>
  <c r="P19" i="8"/>
  <c r="P21" i="8" s="1"/>
  <c r="O19" i="8"/>
  <c r="N19" i="8"/>
  <c r="N21" i="8" s="1"/>
  <c r="M19" i="8"/>
  <c r="L19" i="8"/>
  <c r="L21" i="8" s="1"/>
  <c r="K19" i="8"/>
  <c r="J19" i="8"/>
  <c r="J21" i="8" s="1"/>
  <c r="I19" i="8"/>
  <c r="H19" i="8"/>
  <c r="H21" i="8" s="1"/>
  <c r="G19" i="8"/>
  <c r="G21" i="8" s="1"/>
  <c r="F19" i="8"/>
  <c r="F21" i="8" s="1"/>
  <c r="E19" i="8"/>
  <c r="D19" i="8"/>
  <c r="D22" i="8"/>
  <c r="E17" i="8"/>
  <c r="E15" i="8"/>
  <c r="E43" i="8" s="1"/>
  <c r="P13" i="8"/>
  <c r="O13" i="8"/>
  <c r="N13" i="8"/>
  <c r="M13" i="8"/>
  <c r="L13" i="8"/>
  <c r="K13" i="8"/>
  <c r="J13" i="8"/>
  <c r="I13" i="8"/>
  <c r="H13" i="8"/>
  <c r="G13" i="8"/>
  <c r="F13" i="8"/>
  <c r="E13" i="8"/>
  <c r="E14" i="8" s="1"/>
  <c r="D13" i="8"/>
  <c r="K21" i="8" l="1"/>
  <c r="O21" i="8"/>
  <c r="E21" i="8"/>
  <c r="I21" i="8"/>
  <c r="M21" i="8"/>
  <c r="E28" i="8"/>
  <c r="F28" i="8"/>
  <c r="F9" i="8" s="1"/>
  <c r="J28" i="8"/>
  <c r="J9" i="8" s="1"/>
  <c r="N28" i="8"/>
  <c r="N9" i="8" s="1"/>
  <c r="G28" i="8"/>
  <c r="G9" i="8" s="1"/>
  <c r="K28" i="8"/>
  <c r="K9" i="8" s="1"/>
  <c r="O28" i="8"/>
  <c r="O9" i="8" s="1"/>
  <c r="H28" i="8"/>
  <c r="H9" i="8" s="1"/>
  <c r="L28" i="8"/>
  <c r="L9" i="8" s="1"/>
  <c r="P28" i="8"/>
  <c r="P9" i="8" s="1"/>
  <c r="I28" i="8"/>
  <c r="I9" i="8" s="1"/>
  <c r="M28" i="8"/>
  <c r="M9" i="8" s="1"/>
  <c r="E9" i="8"/>
  <c r="E26" i="8"/>
  <c r="E32" i="8"/>
  <c r="F15" i="8"/>
  <c r="F43" i="8" s="1"/>
  <c r="F14" i="8"/>
  <c r="E25" i="8"/>
  <c r="G15" i="8" l="1"/>
  <c r="G43" i="8" s="1"/>
  <c r="G14" i="8"/>
  <c r="F32" i="8"/>
  <c r="H15" i="8" l="1"/>
  <c r="H43" i="8" s="1"/>
  <c r="G32" i="8"/>
  <c r="H14" i="8"/>
  <c r="H32" i="8" l="1"/>
  <c r="I15" i="8"/>
  <c r="I43" i="8" s="1"/>
  <c r="I14" i="8"/>
  <c r="J15" i="8" l="1"/>
  <c r="J43" i="8" s="1"/>
  <c r="J14" i="8"/>
  <c r="I32" i="8"/>
  <c r="D21" i="5"/>
  <c r="K15" i="8" l="1"/>
  <c r="K43" i="8" s="1"/>
  <c r="K14" i="8"/>
  <c r="J32" i="8"/>
  <c r="F33" i="4"/>
  <c r="G33" i="4" s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5" i="4"/>
  <c r="F6" i="4"/>
  <c r="F7" i="4"/>
  <c r="F8" i="4"/>
  <c r="F9" i="4"/>
  <c r="F10" i="4"/>
  <c r="F11" i="4"/>
  <c r="F12" i="4"/>
  <c r="F4" i="4"/>
  <c r="G4" i="4" s="1"/>
  <c r="L14" i="8" l="1"/>
  <c r="K32" i="8"/>
  <c r="L15" i="8"/>
  <c r="L43" i="8" s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4" i="3"/>
  <c r="L32" i="8" l="1"/>
  <c r="M15" i="8"/>
  <c r="M43" i="8" s="1"/>
  <c r="M14" i="8"/>
  <c r="P4" i="3"/>
  <c r="O4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L5" i="3"/>
  <c r="M4" i="3"/>
  <c r="L4" i="3"/>
  <c r="N15" i="8" l="1"/>
  <c r="N43" i="8" s="1"/>
  <c r="N14" i="8"/>
  <c r="M32" i="8"/>
  <c r="I5" i="3"/>
  <c r="O5" i="3" s="1"/>
  <c r="I6" i="3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P5" i="3"/>
  <c r="S5" i="3"/>
  <c r="K35" i="3"/>
  <c r="M35" i="3"/>
  <c r="N4" i="3"/>
  <c r="L35" i="2"/>
  <c r="X6" i="2"/>
  <c r="X10" i="2"/>
  <c r="X14" i="2"/>
  <c r="X18" i="2"/>
  <c r="X22" i="2"/>
  <c r="X26" i="2"/>
  <c r="X30" i="2"/>
  <c r="X4" i="2"/>
  <c r="N33" i="2"/>
  <c r="X33" i="2" s="1"/>
  <c r="M33" i="2"/>
  <c r="N32" i="2"/>
  <c r="X32" i="2" s="1"/>
  <c r="M32" i="2"/>
  <c r="N31" i="2"/>
  <c r="X31" i="2" s="1"/>
  <c r="M31" i="2"/>
  <c r="N30" i="2"/>
  <c r="M30" i="2"/>
  <c r="N29" i="2"/>
  <c r="X29" i="2" s="1"/>
  <c r="M29" i="2"/>
  <c r="N28" i="2"/>
  <c r="X28" i="2" s="1"/>
  <c r="M28" i="2"/>
  <c r="N27" i="2"/>
  <c r="X27" i="2" s="1"/>
  <c r="M27" i="2"/>
  <c r="N26" i="2"/>
  <c r="M26" i="2"/>
  <c r="N25" i="2"/>
  <c r="X25" i="2" s="1"/>
  <c r="M25" i="2"/>
  <c r="N24" i="2"/>
  <c r="X24" i="2" s="1"/>
  <c r="M24" i="2"/>
  <c r="N23" i="2"/>
  <c r="X23" i="2" s="1"/>
  <c r="M23" i="2"/>
  <c r="N22" i="2"/>
  <c r="M22" i="2"/>
  <c r="N21" i="2"/>
  <c r="X21" i="2" s="1"/>
  <c r="M21" i="2"/>
  <c r="N20" i="2"/>
  <c r="X20" i="2" s="1"/>
  <c r="M20" i="2"/>
  <c r="N19" i="2"/>
  <c r="X19" i="2" s="1"/>
  <c r="M19" i="2"/>
  <c r="N18" i="2"/>
  <c r="M18" i="2"/>
  <c r="N17" i="2"/>
  <c r="X17" i="2" s="1"/>
  <c r="M17" i="2"/>
  <c r="N16" i="2"/>
  <c r="X16" i="2" s="1"/>
  <c r="M16" i="2"/>
  <c r="N15" i="2"/>
  <c r="X15" i="2" s="1"/>
  <c r="M15" i="2"/>
  <c r="N14" i="2"/>
  <c r="M14" i="2"/>
  <c r="N13" i="2"/>
  <c r="X13" i="2" s="1"/>
  <c r="M13" i="2"/>
  <c r="N12" i="2"/>
  <c r="X12" i="2" s="1"/>
  <c r="M12" i="2"/>
  <c r="N11" i="2"/>
  <c r="X11" i="2" s="1"/>
  <c r="M11" i="2"/>
  <c r="N10" i="2"/>
  <c r="M10" i="2"/>
  <c r="N9" i="2"/>
  <c r="X9" i="2" s="1"/>
  <c r="M9" i="2"/>
  <c r="N8" i="2"/>
  <c r="X8" i="2" s="1"/>
  <c r="M8" i="2"/>
  <c r="N7" i="2"/>
  <c r="X7" i="2" s="1"/>
  <c r="M7" i="2"/>
  <c r="N6" i="2"/>
  <c r="M6" i="2"/>
  <c r="N5" i="2"/>
  <c r="X5" i="2" s="1"/>
  <c r="M5" i="2"/>
  <c r="N4" i="2"/>
  <c r="Q4" i="2" s="1"/>
  <c r="K4" i="2" s="1"/>
  <c r="M4" i="2"/>
  <c r="O15" i="8" l="1"/>
  <c r="O43" i="8" s="1"/>
  <c r="O14" i="8"/>
  <c r="N32" i="8"/>
  <c r="P6" i="3"/>
  <c r="O6" i="3"/>
  <c r="S35" i="3"/>
  <c r="N5" i="3"/>
  <c r="I4" i="2"/>
  <c r="J4" i="2"/>
  <c r="S4" i="2" s="1"/>
  <c r="N35" i="2"/>
  <c r="Q5" i="2"/>
  <c r="V10" i="1"/>
  <c r="V28" i="1"/>
  <c r="J35" i="1"/>
  <c r="K28" i="1"/>
  <c r="L28" i="1"/>
  <c r="K29" i="1"/>
  <c r="L29" i="1"/>
  <c r="V29" i="1" s="1"/>
  <c r="K30" i="1"/>
  <c r="L30" i="1"/>
  <c r="V30" i="1" s="1"/>
  <c r="K31" i="1"/>
  <c r="L31" i="1"/>
  <c r="V31" i="1" s="1"/>
  <c r="K32" i="1"/>
  <c r="L32" i="1"/>
  <c r="V32" i="1" s="1"/>
  <c r="K33" i="1"/>
  <c r="L33" i="1"/>
  <c r="K8" i="1"/>
  <c r="L8" i="1"/>
  <c r="V8" i="1" s="1"/>
  <c r="K9" i="1"/>
  <c r="L9" i="1"/>
  <c r="K10" i="1"/>
  <c r="L10" i="1"/>
  <c r="K11" i="1"/>
  <c r="L11" i="1"/>
  <c r="K12" i="1"/>
  <c r="L12" i="1"/>
  <c r="V12" i="1" s="1"/>
  <c r="K13" i="1"/>
  <c r="L13" i="1"/>
  <c r="V13" i="1" s="1"/>
  <c r="K14" i="1"/>
  <c r="L14" i="1"/>
  <c r="V14" i="1" s="1"/>
  <c r="K15" i="1"/>
  <c r="L15" i="1"/>
  <c r="V15" i="1" s="1"/>
  <c r="K16" i="1"/>
  <c r="L16" i="1"/>
  <c r="V16" i="1" s="1"/>
  <c r="K17" i="1"/>
  <c r="L17" i="1"/>
  <c r="K18" i="1"/>
  <c r="L18" i="1"/>
  <c r="V18" i="1" s="1"/>
  <c r="K19" i="1"/>
  <c r="L19" i="1"/>
  <c r="K20" i="1"/>
  <c r="L20" i="1"/>
  <c r="V20" i="1" s="1"/>
  <c r="K21" i="1"/>
  <c r="L21" i="1"/>
  <c r="V21" i="1" s="1"/>
  <c r="K22" i="1"/>
  <c r="L22" i="1"/>
  <c r="V22" i="1" s="1"/>
  <c r="K23" i="1"/>
  <c r="L23" i="1"/>
  <c r="V23" i="1" s="1"/>
  <c r="K24" i="1"/>
  <c r="L24" i="1"/>
  <c r="V24" i="1" s="1"/>
  <c r="K25" i="1"/>
  <c r="L25" i="1"/>
  <c r="K26" i="1"/>
  <c r="L26" i="1"/>
  <c r="V26" i="1" s="1"/>
  <c r="K27" i="1"/>
  <c r="L27" i="1"/>
  <c r="K7" i="1"/>
  <c r="L7" i="1"/>
  <c r="K6" i="1"/>
  <c r="L6" i="1"/>
  <c r="V6" i="1" s="1"/>
  <c r="K5" i="1"/>
  <c r="L5" i="1"/>
  <c r="V5" i="1" s="1"/>
  <c r="L4" i="1"/>
  <c r="V4" i="1" s="1"/>
  <c r="K4" i="1"/>
  <c r="O32" i="8" l="1"/>
  <c r="P15" i="8"/>
  <c r="P43" i="8" s="1"/>
  <c r="P14" i="8"/>
  <c r="P32" i="8" s="1"/>
  <c r="O4" i="1"/>
  <c r="I4" i="1" s="1"/>
  <c r="H4" i="1" s="1"/>
  <c r="N4" i="1" s="1"/>
  <c r="S4" i="1" s="1"/>
  <c r="P7" i="3"/>
  <c r="O7" i="3"/>
  <c r="N6" i="3"/>
  <c r="P4" i="2"/>
  <c r="U4" i="2" s="1"/>
  <c r="R4" i="2"/>
  <c r="O4" i="2"/>
  <c r="T4" i="2" s="1"/>
  <c r="W4" i="2"/>
  <c r="Z4" i="2" s="1"/>
  <c r="V4" i="2"/>
  <c r="Y4" i="2" s="1"/>
  <c r="X35" i="2"/>
  <c r="Q6" i="2"/>
  <c r="K5" i="2"/>
  <c r="V33" i="1"/>
  <c r="V25" i="1"/>
  <c r="V17" i="1"/>
  <c r="V9" i="1"/>
  <c r="L35" i="1"/>
  <c r="Q4" i="1"/>
  <c r="U4" i="1" s="1"/>
  <c r="X4" i="1" s="1"/>
  <c r="V27" i="1"/>
  <c r="V19" i="1"/>
  <c r="V11" i="1"/>
  <c r="V7" i="1"/>
  <c r="V35" i="1" s="1"/>
  <c r="O5" i="1"/>
  <c r="G4" i="1"/>
  <c r="M4" i="1" s="1"/>
  <c r="R4" i="1" s="1"/>
  <c r="P4" i="1"/>
  <c r="T4" i="1" s="1"/>
  <c r="W4" i="1" s="1"/>
  <c r="P8" i="3" l="1"/>
  <c r="O8" i="3"/>
  <c r="N7" i="3"/>
  <c r="Q4" i="3"/>
  <c r="R4" i="3"/>
  <c r="J5" i="2"/>
  <c r="S5" i="2" s="1"/>
  <c r="I5" i="2"/>
  <c r="K6" i="2"/>
  <c r="Q7" i="2"/>
  <c r="I5" i="1"/>
  <c r="O6" i="1"/>
  <c r="P9" i="3" l="1"/>
  <c r="O9" i="3"/>
  <c r="T4" i="3"/>
  <c r="N8" i="3"/>
  <c r="R5" i="3"/>
  <c r="U5" i="3" s="1"/>
  <c r="U4" i="3"/>
  <c r="R5" i="2"/>
  <c r="O5" i="2"/>
  <c r="T5" i="2" s="1"/>
  <c r="P5" i="2"/>
  <c r="U5" i="2" s="1"/>
  <c r="W5" i="2"/>
  <c r="K7" i="2"/>
  <c r="Q8" i="2"/>
  <c r="I6" i="2"/>
  <c r="J6" i="2"/>
  <c r="S6" i="2" s="1"/>
  <c r="V5" i="2"/>
  <c r="I6" i="1"/>
  <c r="O7" i="1"/>
  <c r="H5" i="1"/>
  <c r="G5" i="1"/>
  <c r="P10" i="3" l="1"/>
  <c r="O10" i="3"/>
  <c r="R6" i="3"/>
  <c r="U6" i="3" s="1"/>
  <c r="N9" i="3"/>
  <c r="Q6" i="3"/>
  <c r="T6" i="3" s="1"/>
  <c r="P6" i="2"/>
  <c r="R6" i="2"/>
  <c r="V6" i="2" s="1"/>
  <c r="Y6" i="2" s="1"/>
  <c r="O6" i="2"/>
  <c r="T6" i="2" s="1"/>
  <c r="Z5" i="2"/>
  <c r="Y5" i="2"/>
  <c r="K8" i="2"/>
  <c r="Q9" i="2"/>
  <c r="J7" i="2"/>
  <c r="S7" i="2" s="1"/>
  <c r="I7" i="2"/>
  <c r="U6" i="2"/>
  <c r="W6" i="2"/>
  <c r="Z6" i="2" s="1"/>
  <c r="I7" i="1"/>
  <c r="O8" i="1"/>
  <c r="G6" i="1"/>
  <c r="H6" i="1"/>
  <c r="M5" i="1"/>
  <c r="R5" i="1" s="1"/>
  <c r="P5" i="1"/>
  <c r="T5" i="1" s="1"/>
  <c r="N5" i="1"/>
  <c r="S5" i="1" s="1"/>
  <c r="Q5" i="1"/>
  <c r="U5" i="1" s="1"/>
  <c r="P11" i="3" l="1"/>
  <c r="O11" i="3"/>
  <c r="N10" i="3"/>
  <c r="Q7" i="3"/>
  <c r="R7" i="3"/>
  <c r="W7" i="2"/>
  <c r="Z7" i="2" s="1"/>
  <c r="P7" i="2"/>
  <c r="U7" i="2" s="1"/>
  <c r="O7" i="2"/>
  <c r="R7" i="2"/>
  <c r="V7" i="2" s="1"/>
  <c r="Y7" i="2" s="1"/>
  <c r="K9" i="2"/>
  <c r="Q10" i="2"/>
  <c r="T7" i="2"/>
  <c r="I8" i="2"/>
  <c r="J8" i="2"/>
  <c r="S8" i="2" s="1"/>
  <c r="W5" i="1"/>
  <c r="I8" i="1"/>
  <c r="O9" i="1"/>
  <c r="H7" i="1"/>
  <c r="G7" i="1"/>
  <c r="X5" i="1"/>
  <c r="N6" i="1"/>
  <c r="S6" i="1" s="1"/>
  <c r="Q6" i="1"/>
  <c r="U6" i="1" s="1"/>
  <c r="X6" i="1" s="1"/>
  <c r="M6" i="1"/>
  <c r="R6" i="1" s="1"/>
  <c r="P6" i="1"/>
  <c r="T6" i="1" s="1"/>
  <c r="W6" i="1" s="1"/>
  <c r="P12" i="3" l="1"/>
  <c r="O12" i="3"/>
  <c r="U7" i="3"/>
  <c r="T7" i="3"/>
  <c r="R8" i="3"/>
  <c r="U8" i="3" s="1"/>
  <c r="Q8" i="3"/>
  <c r="T8" i="3" s="1"/>
  <c r="N11" i="3"/>
  <c r="P8" i="2"/>
  <c r="U8" i="2" s="1"/>
  <c r="O8" i="2"/>
  <c r="T8" i="2" s="1"/>
  <c r="R8" i="2"/>
  <c r="V8" i="2" s="1"/>
  <c r="W8" i="2"/>
  <c r="Z8" i="2" s="1"/>
  <c r="K10" i="2"/>
  <c r="Q11" i="2"/>
  <c r="J9" i="2"/>
  <c r="S9" i="2" s="1"/>
  <c r="I9" i="2"/>
  <c r="N7" i="1"/>
  <c r="S7" i="1" s="1"/>
  <c r="Q7" i="1"/>
  <c r="U7" i="1" s="1"/>
  <c r="I9" i="1"/>
  <c r="O10" i="1"/>
  <c r="M7" i="1"/>
  <c r="R7" i="1" s="1"/>
  <c r="P7" i="1"/>
  <c r="T7" i="1" s="1"/>
  <c r="W7" i="1" s="1"/>
  <c r="H8" i="1"/>
  <c r="G8" i="1"/>
  <c r="P13" i="3" l="1"/>
  <c r="O13" i="3"/>
  <c r="N12" i="3"/>
  <c r="Q9" i="3"/>
  <c r="R9" i="3"/>
  <c r="U9" i="3" s="1"/>
  <c r="R9" i="2"/>
  <c r="V9" i="2" s="1"/>
  <c r="Y9" i="2" s="1"/>
  <c r="O9" i="2"/>
  <c r="T9" i="2" s="1"/>
  <c r="P9" i="2"/>
  <c r="U9" i="2" s="1"/>
  <c r="W9" i="2"/>
  <c r="Y8" i="2"/>
  <c r="K11" i="2"/>
  <c r="Q12" i="2"/>
  <c r="I10" i="2"/>
  <c r="J10" i="2"/>
  <c r="S10" i="2" s="1"/>
  <c r="X7" i="1"/>
  <c r="M8" i="1"/>
  <c r="R8" i="1" s="1"/>
  <c r="P8" i="1"/>
  <c r="T8" i="1" s="1"/>
  <c r="W8" i="1" s="1"/>
  <c r="I10" i="1"/>
  <c r="O11" i="1"/>
  <c r="N8" i="1"/>
  <c r="S8" i="1" s="1"/>
  <c r="Q8" i="1"/>
  <c r="U8" i="1" s="1"/>
  <c r="X8" i="1" s="1"/>
  <c r="H9" i="1"/>
  <c r="G9" i="1"/>
  <c r="P14" i="3" l="1"/>
  <c r="O14" i="3"/>
  <c r="T9" i="3"/>
  <c r="Q10" i="3"/>
  <c r="T10" i="3" s="1"/>
  <c r="N13" i="3"/>
  <c r="R10" i="3"/>
  <c r="U10" i="3" s="1"/>
  <c r="P10" i="2"/>
  <c r="U10" i="2" s="1"/>
  <c r="W10" i="2"/>
  <c r="Z10" i="2" s="1"/>
  <c r="R10" i="2"/>
  <c r="V10" i="2" s="1"/>
  <c r="Y10" i="2" s="1"/>
  <c r="O10" i="2"/>
  <c r="J11" i="2"/>
  <c r="S11" i="2" s="1"/>
  <c r="I11" i="2"/>
  <c r="Z9" i="2"/>
  <c r="T10" i="2"/>
  <c r="K12" i="2"/>
  <c r="Q13" i="2"/>
  <c r="M9" i="1"/>
  <c r="R9" i="1" s="1"/>
  <c r="P9" i="1"/>
  <c r="T9" i="1" s="1"/>
  <c r="W9" i="1" s="1"/>
  <c r="I11" i="1"/>
  <c r="O12" i="1"/>
  <c r="N9" i="1"/>
  <c r="S9" i="1" s="1"/>
  <c r="Q9" i="1"/>
  <c r="U9" i="1" s="1"/>
  <c r="X9" i="1" s="1"/>
  <c r="G10" i="1"/>
  <c r="H10" i="1"/>
  <c r="P15" i="3" l="1"/>
  <c r="O15" i="3"/>
  <c r="Q11" i="3"/>
  <c r="T11" i="3" s="1"/>
  <c r="N14" i="3"/>
  <c r="R11" i="3"/>
  <c r="U11" i="3" s="1"/>
  <c r="O11" i="2"/>
  <c r="R11" i="2"/>
  <c r="W11" i="2"/>
  <c r="Z11" i="2" s="1"/>
  <c r="P11" i="2"/>
  <c r="U11" i="2" s="1"/>
  <c r="J12" i="2"/>
  <c r="S12" i="2" s="1"/>
  <c r="I12" i="2"/>
  <c r="K13" i="2"/>
  <c r="Q14" i="2"/>
  <c r="T11" i="2"/>
  <c r="V11" i="2"/>
  <c r="Y11" i="2" s="1"/>
  <c r="H11" i="1"/>
  <c r="G11" i="1"/>
  <c r="N10" i="1"/>
  <c r="S10" i="1" s="1"/>
  <c r="Q10" i="1"/>
  <c r="U10" i="1" s="1"/>
  <c r="X10" i="1" s="1"/>
  <c r="M10" i="1"/>
  <c r="R10" i="1" s="1"/>
  <c r="P10" i="1"/>
  <c r="T10" i="1" s="1"/>
  <c r="W10" i="1" s="1"/>
  <c r="I12" i="1"/>
  <c r="O13" i="1"/>
  <c r="P16" i="3" l="1"/>
  <c r="O16" i="3"/>
  <c r="Q12" i="3"/>
  <c r="T12" i="3" s="1"/>
  <c r="R12" i="3"/>
  <c r="U12" i="3" s="1"/>
  <c r="N15" i="3"/>
  <c r="O12" i="2"/>
  <c r="T12" i="2" s="1"/>
  <c r="R12" i="2"/>
  <c r="V12" i="2" s="1"/>
  <c r="Y12" i="2" s="1"/>
  <c r="W12" i="2"/>
  <c r="Z12" i="2" s="1"/>
  <c r="P12" i="2"/>
  <c r="U12" i="2" s="1"/>
  <c r="K14" i="2"/>
  <c r="Q15" i="2"/>
  <c r="I13" i="2"/>
  <c r="J13" i="2"/>
  <c r="S13" i="2" s="1"/>
  <c r="I13" i="1"/>
  <c r="O14" i="1"/>
  <c r="N11" i="1"/>
  <c r="S11" i="1" s="1"/>
  <c r="Q11" i="1"/>
  <c r="U11" i="1" s="1"/>
  <c r="X11" i="1" s="1"/>
  <c r="G12" i="1"/>
  <c r="H12" i="1"/>
  <c r="M11" i="1"/>
  <c r="R11" i="1" s="1"/>
  <c r="P11" i="1"/>
  <c r="T11" i="1" s="1"/>
  <c r="W11" i="1" s="1"/>
  <c r="P17" i="3" l="1"/>
  <c r="O17" i="3"/>
  <c r="N16" i="3"/>
  <c r="Q13" i="3"/>
  <c r="T13" i="3" s="1"/>
  <c r="R13" i="3"/>
  <c r="U13" i="3" s="1"/>
  <c r="P13" i="2"/>
  <c r="W13" i="2"/>
  <c r="Z13" i="2" s="1"/>
  <c r="R13" i="2"/>
  <c r="V13" i="2" s="1"/>
  <c r="Y13" i="2" s="1"/>
  <c r="O13" i="2"/>
  <c r="T13" i="2" s="1"/>
  <c r="U13" i="2"/>
  <c r="K15" i="2"/>
  <c r="Q16" i="2"/>
  <c r="I14" i="2"/>
  <c r="J14" i="2"/>
  <c r="S14" i="2" s="1"/>
  <c r="N12" i="1"/>
  <c r="S12" i="1" s="1"/>
  <c r="Q12" i="1"/>
  <c r="U12" i="1" s="1"/>
  <c r="X12" i="1" s="1"/>
  <c r="I14" i="1"/>
  <c r="O15" i="1"/>
  <c r="M12" i="1"/>
  <c r="R12" i="1" s="1"/>
  <c r="P12" i="1"/>
  <c r="T12" i="1" s="1"/>
  <c r="W12" i="1" s="1"/>
  <c r="G13" i="1"/>
  <c r="H13" i="1"/>
  <c r="P18" i="3" l="1"/>
  <c r="O18" i="3"/>
  <c r="Q14" i="3"/>
  <c r="T14" i="3" s="1"/>
  <c r="R14" i="3"/>
  <c r="U14" i="3" s="1"/>
  <c r="N17" i="3"/>
  <c r="R14" i="2"/>
  <c r="V14" i="2" s="1"/>
  <c r="Y14" i="2" s="1"/>
  <c r="O14" i="2"/>
  <c r="T14" i="2" s="1"/>
  <c r="P14" i="2"/>
  <c r="U14" i="2" s="1"/>
  <c r="W14" i="2"/>
  <c r="Z14" i="2" s="1"/>
  <c r="K16" i="2"/>
  <c r="Q17" i="2"/>
  <c r="J15" i="2"/>
  <c r="S15" i="2" s="1"/>
  <c r="I15" i="2"/>
  <c r="N13" i="1"/>
  <c r="S13" i="1" s="1"/>
  <c r="Q13" i="1"/>
  <c r="U13" i="1" s="1"/>
  <c r="X13" i="1" s="1"/>
  <c r="I15" i="1"/>
  <c r="O16" i="1"/>
  <c r="M13" i="1"/>
  <c r="R13" i="1" s="1"/>
  <c r="P13" i="1"/>
  <c r="T13" i="1" s="1"/>
  <c r="W13" i="1" s="1"/>
  <c r="G14" i="1"/>
  <c r="H14" i="1"/>
  <c r="P19" i="3" l="1"/>
  <c r="O19" i="3"/>
  <c r="R15" i="3"/>
  <c r="U15" i="3" s="1"/>
  <c r="Q15" i="3"/>
  <c r="T15" i="3" s="1"/>
  <c r="N18" i="3"/>
  <c r="O15" i="2"/>
  <c r="R15" i="2"/>
  <c r="V15" i="2" s="1"/>
  <c r="Y15" i="2" s="1"/>
  <c r="W15" i="2"/>
  <c r="Z15" i="2" s="1"/>
  <c r="P15" i="2"/>
  <c r="U15" i="2" s="1"/>
  <c r="T15" i="2"/>
  <c r="K17" i="2"/>
  <c r="Q18" i="2"/>
  <c r="J16" i="2"/>
  <c r="S16" i="2" s="1"/>
  <c r="I16" i="2"/>
  <c r="N14" i="1"/>
  <c r="S14" i="1" s="1"/>
  <c r="Q14" i="1"/>
  <c r="U14" i="1" s="1"/>
  <c r="X14" i="1" s="1"/>
  <c r="I16" i="1"/>
  <c r="O17" i="1"/>
  <c r="M14" i="1"/>
  <c r="R14" i="1" s="1"/>
  <c r="P14" i="1"/>
  <c r="T14" i="1" s="1"/>
  <c r="W14" i="1" s="1"/>
  <c r="H15" i="1"/>
  <c r="G15" i="1"/>
  <c r="P20" i="3" l="1"/>
  <c r="O20" i="3"/>
  <c r="R16" i="3"/>
  <c r="U16" i="3" s="1"/>
  <c r="Q16" i="3"/>
  <c r="T16" i="3" s="1"/>
  <c r="N19" i="3"/>
  <c r="O16" i="2"/>
  <c r="R16" i="2"/>
  <c r="W16" i="2"/>
  <c r="Z16" i="2" s="1"/>
  <c r="P16" i="2"/>
  <c r="U16" i="2" s="1"/>
  <c r="T16" i="2"/>
  <c r="V16" i="2"/>
  <c r="Y16" i="2" s="1"/>
  <c r="K18" i="2"/>
  <c r="Q19" i="2"/>
  <c r="J17" i="2"/>
  <c r="S17" i="2" s="1"/>
  <c r="I17" i="2"/>
  <c r="M15" i="1"/>
  <c r="R15" i="1" s="1"/>
  <c r="P15" i="1"/>
  <c r="T15" i="1" s="1"/>
  <c r="W15" i="1" s="1"/>
  <c r="I17" i="1"/>
  <c r="O18" i="1"/>
  <c r="N15" i="1"/>
  <c r="S15" i="1" s="1"/>
  <c r="Q15" i="1"/>
  <c r="U15" i="1" s="1"/>
  <c r="X15" i="1" s="1"/>
  <c r="H16" i="1"/>
  <c r="G16" i="1"/>
  <c r="P21" i="3" l="1"/>
  <c r="O21" i="3"/>
  <c r="Q17" i="3"/>
  <c r="T17" i="3" s="1"/>
  <c r="R17" i="3"/>
  <c r="U17" i="3" s="1"/>
  <c r="N20" i="3"/>
  <c r="P17" i="2"/>
  <c r="U17" i="2" s="1"/>
  <c r="W17" i="2"/>
  <c r="Z17" i="2" s="1"/>
  <c r="R17" i="2"/>
  <c r="V17" i="2" s="1"/>
  <c r="Y17" i="2" s="1"/>
  <c r="O17" i="2"/>
  <c r="T17" i="2" s="1"/>
  <c r="K19" i="2"/>
  <c r="Q20" i="2"/>
  <c r="I18" i="2"/>
  <c r="J18" i="2"/>
  <c r="S18" i="2" s="1"/>
  <c r="M16" i="1"/>
  <c r="R16" i="1" s="1"/>
  <c r="P16" i="1"/>
  <c r="T16" i="1" s="1"/>
  <c r="W16" i="1" s="1"/>
  <c r="I18" i="1"/>
  <c r="O19" i="1"/>
  <c r="N16" i="1"/>
  <c r="S16" i="1" s="1"/>
  <c r="Q16" i="1"/>
  <c r="U16" i="1" s="1"/>
  <c r="X16" i="1" s="1"/>
  <c r="G17" i="1"/>
  <c r="H17" i="1"/>
  <c r="P22" i="3" l="1"/>
  <c r="O22" i="3"/>
  <c r="R18" i="3"/>
  <c r="U18" i="3" s="1"/>
  <c r="Q18" i="3"/>
  <c r="T18" i="3" s="1"/>
  <c r="N21" i="3"/>
  <c r="P18" i="2"/>
  <c r="U18" i="2" s="1"/>
  <c r="R18" i="2"/>
  <c r="V18" i="2" s="1"/>
  <c r="Y18" i="2" s="1"/>
  <c r="O18" i="2"/>
  <c r="T18" i="2" s="1"/>
  <c r="W18" i="2"/>
  <c r="Z18" i="2" s="1"/>
  <c r="K20" i="2"/>
  <c r="Q21" i="2"/>
  <c r="J19" i="2"/>
  <c r="S19" i="2" s="1"/>
  <c r="I19" i="2"/>
  <c r="N17" i="1"/>
  <c r="S17" i="1" s="1"/>
  <c r="Q17" i="1"/>
  <c r="U17" i="1" s="1"/>
  <c r="X17" i="1" s="1"/>
  <c r="I19" i="1"/>
  <c r="O20" i="1"/>
  <c r="M17" i="1"/>
  <c r="R17" i="1" s="1"/>
  <c r="P17" i="1"/>
  <c r="T17" i="1" s="1"/>
  <c r="W17" i="1" s="1"/>
  <c r="G18" i="1"/>
  <c r="H18" i="1"/>
  <c r="P23" i="3" l="1"/>
  <c r="O23" i="3"/>
  <c r="Q19" i="3"/>
  <c r="T19" i="3" s="1"/>
  <c r="R19" i="3"/>
  <c r="U19" i="3" s="1"/>
  <c r="N22" i="3"/>
  <c r="O19" i="2"/>
  <c r="T19" i="2" s="1"/>
  <c r="R19" i="2"/>
  <c r="V19" i="2" s="1"/>
  <c r="Y19" i="2" s="1"/>
  <c r="P19" i="2"/>
  <c r="K21" i="2"/>
  <c r="Q22" i="2"/>
  <c r="U19" i="2"/>
  <c r="W19" i="2"/>
  <c r="Z19" i="2" s="1"/>
  <c r="J20" i="2"/>
  <c r="S20" i="2" s="1"/>
  <c r="I20" i="2"/>
  <c r="N18" i="1"/>
  <c r="S18" i="1" s="1"/>
  <c r="Q18" i="1"/>
  <c r="U18" i="1" s="1"/>
  <c r="X18" i="1" s="1"/>
  <c r="I20" i="1"/>
  <c r="O21" i="1"/>
  <c r="M18" i="1"/>
  <c r="R18" i="1" s="1"/>
  <c r="P18" i="1"/>
  <c r="T18" i="1" s="1"/>
  <c r="W18" i="1" s="1"/>
  <c r="H19" i="1"/>
  <c r="G19" i="1"/>
  <c r="P24" i="3" l="1"/>
  <c r="O24" i="3"/>
  <c r="R20" i="3"/>
  <c r="U20" i="3" s="1"/>
  <c r="Q20" i="3"/>
  <c r="T20" i="3" s="1"/>
  <c r="N23" i="3"/>
  <c r="O20" i="2"/>
  <c r="R20" i="2"/>
  <c r="W20" i="2"/>
  <c r="Z20" i="2" s="1"/>
  <c r="P20" i="2"/>
  <c r="U20" i="2" s="1"/>
  <c r="T20" i="2"/>
  <c r="V20" i="2"/>
  <c r="Y20" i="2" s="1"/>
  <c r="K22" i="2"/>
  <c r="Q23" i="2"/>
  <c r="J21" i="2"/>
  <c r="S21" i="2" s="1"/>
  <c r="I21" i="2"/>
  <c r="M19" i="1"/>
  <c r="R19" i="1" s="1"/>
  <c r="P19" i="1"/>
  <c r="T19" i="1" s="1"/>
  <c r="W19" i="1" s="1"/>
  <c r="I21" i="1"/>
  <c r="O22" i="1"/>
  <c r="N19" i="1"/>
  <c r="S19" i="1" s="1"/>
  <c r="Q19" i="1"/>
  <c r="U19" i="1" s="1"/>
  <c r="X19" i="1" s="1"/>
  <c r="H20" i="1"/>
  <c r="G20" i="1"/>
  <c r="P25" i="3" l="1"/>
  <c r="O25" i="3"/>
  <c r="N24" i="3"/>
  <c r="Q21" i="3"/>
  <c r="T21" i="3" s="1"/>
  <c r="R21" i="3"/>
  <c r="U21" i="3" s="1"/>
  <c r="R21" i="2"/>
  <c r="V21" i="2" s="1"/>
  <c r="Y21" i="2" s="1"/>
  <c r="O21" i="2"/>
  <c r="T21" i="2" s="1"/>
  <c r="P21" i="2"/>
  <c r="U21" i="2" s="1"/>
  <c r="W21" i="2"/>
  <c r="Z21" i="2" s="1"/>
  <c r="K23" i="2"/>
  <c r="Q24" i="2"/>
  <c r="I22" i="2"/>
  <c r="J22" i="2"/>
  <c r="S22" i="2" s="1"/>
  <c r="M20" i="1"/>
  <c r="R20" i="1" s="1"/>
  <c r="P20" i="1"/>
  <c r="T20" i="1" s="1"/>
  <c r="W20" i="1" s="1"/>
  <c r="I22" i="1"/>
  <c r="O23" i="1"/>
  <c r="N20" i="1"/>
  <c r="S20" i="1" s="1"/>
  <c r="Q20" i="1"/>
  <c r="U20" i="1" s="1"/>
  <c r="X20" i="1" s="1"/>
  <c r="H21" i="1"/>
  <c r="G21" i="1"/>
  <c r="P26" i="3" l="1"/>
  <c r="O26" i="3"/>
  <c r="Q22" i="3"/>
  <c r="T22" i="3" s="1"/>
  <c r="R22" i="3"/>
  <c r="U22" i="3" s="1"/>
  <c r="N25" i="3"/>
  <c r="P22" i="2"/>
  <c r="U22" i="2" s="1"/>
  <c r="R22" i="2"/>
  <c r="V22" i="2" s="1"/>
  <c r="Y22" i="2" s="1"/>
  <c r="O22" i="2"/>
  <c r="T22" i="2" s="1"/>
  <c r="W22" i="2"/>
  <c r="Z22" i="2" s="1"/>
  <c r="K24" i="2"/>
  <c r="Q25" i="2"/>
  <c r="J23" i="2"/>
  <c r="S23" i="2" s="1"/>
  <c r="I23" i="2"/>
  <c r="M21" i="1"/>
  <c r="R21" i="1" s="1"/>
  <c r="P21" i="1"/>
  <c r="T21" i="1" s="1"/>
  <c r="W21" i="1" s="1"/>
  <c r="I23" i="1"/>
  <c r="O24" i="1"/>
  <c r="N21" i="1"/>
  <c r="S21" i="1" s="1"/>
  <c r="Q21" i="1"/>
  <c r="U21" i="1" s="1"/>
  <c r="X21" i="1" s="1"/>
  <c r="G22" i="1"/>
  <c r="H22" i="1"/>
  <c r="P27" i="3" l="1"/>
  <c r="O27" i="3"/>
  <c r="R23" i="3"/>
  <c r="U23" i="3" s="1"/>
  <c r="Q23" i="3"/>
  <c r="T23" i="3" s="1"/>
  <c r="N26" i="3"/>
  <c r="O23" i="2"/>
  <c r="T23" i="2" s="1"/>
  <c r="R23" i="2"/>
  <c r="V23" i="2" s="1"/>
  <c r="Y23" i="2" s="1"/>
  <c r="P23" i="2"/>
  <c r="U23" i="2" s="1"/>
  <c r="K25" i="2"/>
  <c r="Q26" i="2"/>
  <c r="W23" i="2"/>
  <c r="Z23" i="2" s="1"/>
  <c r="J24" i="2"/>
  <c r="S24" i="2" s="1"/>
  <c r="I24" i="2"/>
  <c r="N22" i="1"/>
  <c r="S22" i="1" s="1"/>
  <c r="Q22" i="1"/>
  <c r="U22" i="1" s="1"/>
  <c r="X22" i="1" s="1"/>
  <c r="I24" i="1"/>
  <c r="O25" i="1"/>
  <c r="M22" i="1"/>
  <c r="R22" i="1" s="1"/>
  <c r="P22" i="1"/>
  <c r="T22" i="1" s="1"/>
  <c r="W22" i="1" s="1"/>
  <c r="H23" i="1"/>
  <c r="G23" i="1"/>
  <c r="P28" i="3" l="1"/>
  <c r="O28" i="3"/>
  <c r="Q24" i="3"/>
  <c r="T24" i="3" s="1"/>
  <c r="R24" i="3"/>
  <c r="U24" i="3" s="1"/>
  <c r="N27" i="3"/>
  <c r="W24" i="2"/>
  <c r="Z24" i="2" s="1"/>
  <c r="P24" i="2"/>
  <c r="U24" i="2" s="1"/>
  <c r="O24" i="2"/>
  <c r="T24" i="2" s="1"/>
  <c r="R24" i="2"/>
  <c r="V24" i="2" s="1"/>
  <c r="Y24" i="2" s="1"/>
  <c r="K26" i="2"/>
  <c r="Q27" i="2"/>
  <c r="J25" i="2"/>
  <c r="S25" i="2" s="1"/>
  <c r="I25" i="2"/>
  <c r="M23" i="1"/>
  <c r="R23" i="1" s="1"/>
  <c r="P23" i="1"/>
  <c r="T23" i="1" s="1"/>
  <c r="W23" i="1" s="1"/>
  <c r="I25" i="1"/>
  <c r="O26" i="1"/>
  <c r="N23" i="1"/>
  <c r="S23" i="1" s="1"/>
  <c r="Q23" i="1"/>
  <c r="U23" i="1" s="1"/>
  <c r="X23" i="1" s="1"/>
  <c r="H24" i="1"/>
  <c r="G24" i="1"/>
  <c r="P29" i="3" l="1"/>
  <c r="O29" i="3"/>
  <c r="Q25" i="3"/>
  <c r="T25" i="3" s="1"/>
  <c r="R25" i="3"/>
  <c r="U25" i="3" s="1"/>
  <c r="N28" i="3"/>
  <c r="R25" i="2"/>
  <c r="V25" i="2" s="1"/>
  <c r="Y25" i="2" s="1"/>
  <c r="O25" i="2"/>
  <c r="T25" i="2" s="1"/>
  <c r="P25" i="2"/>
  <c r="U25" i="2" s="1"/>
  <c r="W25" i="2"/>
  <c r="Z25" i="2" s="1"/>
  <c r="K27" i="2"/>
  <c r="Q28" i="2"/>
  <c r="I26" i="2"/>
  <c r="J26" i="2"/>
  <c r="S26" i="2" s="1"/>
  <c r="M24" i="1"/>
  <c r="R24" i="1" s="1"/>
  <c r="P24" i="1"/>
  <c r="T24" i="1" s="1"/>
  <c r="W24" i="1" s="1"/>
  <c r="I26" i="1"/>
  <c r="O27" i="1"/>
  <c r="N24" i="1"/>
  <c r="S24" i="1" s="1"/>
  <c r="Q24" i="1"/>
  <c r="U24" i="1" s="1"/>
  <c r="X24" i="1" s="1"/>
  <c r="H25" i="1"/>
  <c r="G25" i="1"/>
  <c r="P30" i="3" l="1"/>
  <c r="O30" i="3"/>
  <c r="R26" i="3"/>
  <c r="U26" i="3" s="1"/>
  <c r="Q26" i="3"/>
  <c r="T26" i="3" s="1"/>
  <c r="N29" i="3"/>
  <c r="P26" i="2"/>
  <c r="W26" i="2"/>
  <c r="Z26" i="2" s="1"/>
  <c r="R26" i="2"/>
  <c r="V26" i="2" s="1"/>
  <c r="Y26" i="2" s="1"/>
  <c r="O26" i="2"/>
  <c r="T26" i="2" s="1"/>
  <c r="U26" i="2"/>
  <c r="K28" i="2"/>
  <c r="Q29" i="2"/>
  <c r="J27" i="2"/>
  <c r="S27" i="2" s="1"/>
  <c r="I27" i="2"/>
  <c r="M25" i="1"/>
  <c r="R25" i="1" s="1"/>
  <c r="P25" i="1"/>
  <c r="T25" i="1" s="1"/>
  <c r="W25" i="1" s="1"/>
  <c r="I27" i="1"/>
  <c r="O28" i="1"/>
  <c r="N25" i="1"/>
  <c r="S25" i="1" s="1"/>
  <c r="Q25" i="1"/>
  <c r="U25" i="1" s="1"/>
  <c r="X25" i="1" s="1"/>
  <c r="G26" i="1"/>
  <c r="H26" i="1"/>
  <c r="P31" i="3" l="1"/>
  <c r="O31" i="3"/>
  <c r="Q27" i="3"/>
  <c r="T27" i="3" s="1"/>
  <c r="R27" i="3"/>
  <c r="U27" i="3" s="1"/>
  <c r="N30" i="3"/>
  <c r="O27" i="2"/>
  <c r="R27" i="2"/>
  <c r="V27" i="2" s="1"/>
  <c r="Y27" i="2" s="1"/>
  <c r="W27" i="2"/>
  <c r="Z27" i="2" s="1"/>
  <c r="P27" i="2"/>
  <c r="U27" i="2" s="1"/>
  <c r="T27" i="2"/>
  <c r="K29" i="2"/>
  <c r="Q30" i="2"/>
  <c r="J28" i="2"/>
  <c r="S28" i="2" s="1"/>
  <c r="I28" i="2"/>
  <c r="N26" i="1"/>
  <c r="S26" i="1" s="1"/>
  <c r="Q26" i="1"/>
  <c r="U26" i="1" s="1"/>
  <c r="X26" i="1" s="1"/>
  <c r="I28" i="1"/>
  <c r="O29" i="1"/>
  <c r="M26" i="1"/>
  <c r="R26" i="1" s="1"/>
  <c r="P26" i="1"/>
  <c r="T26" i="1" s="1"/>
  <c r="W26" i="1" s="1"/>
  <c r="H27" i="1"/>
  <c r="G27" i="1"/>
  <c r="P33" i="3" l="1"/>
  <c r="P32" i="3"/>
  <c r="O33" i="3"/>
  <c r="O32" i="3"/>
  <c r="R28" i="3"/>
  <c r="U28" i="3" s="1"/>
  <c r="Q28" i="3"/>
  <c r="T28" i="3" s="1"/>
  <c r="N31" i="3"/>
  <c r="O28" i="2"/>
  <c r="R28" i="2"/>
  <c r="V28" i="2" s="1"/>
  <c r="Y28" i="2" s="1"/>
  <c r="W28" i="2"/>
  <c r="Z28" i="2" s="1"/>
  <c r="P28" i="2"/>
  <c r="U28" i="2" s="1"/>
  <c r="T28" i="2"/>
  <c r="K30" i="2"/>
  <c r="Q31" i="2"/>
  <c r="J29" i="2"/>
  <c r="S29" i="2" s="1"/>
  <c r="I29" i="2"/>
  <c r="M27" i="1"/>
  <c r="R27" i="1" s="1"/>
  <c r="P27" i="1"/>
  <c r="T27" i="1" s="1"/>
  <c r="W27" i="1" s="1"/>
  <c r="I29" i="1"/>
  <c r="O30" i="1"/>
  <c r="N27" i="1"/>
  <c r="S27" i="1" s="1"/>
  <c r="Q27" i="1"/>
  <c r="U27" i="1" s="1"/>
  <c r="X27" i="1" s="1"/>
  <c r="G28" i="1"/>
  <c r="H28" i="1"/>
  <c r="Q29" i="3" l="1"/>
  <c r="T29" i="3" s="1"/>
  <c r="R29" i="3"/>
  <c r="U29" i="3" s="1"/>
  <c r="N32" i="3"/>
  <c r="R29" i="2"/>
  <c r="V29" i="2" s="1"/>
  <c r="Y29" i="2" s="1"/>
  <c r="O29" i="2"/>
  <c r="T29" i="2" s="1"/>
  <c r="P29" i="2"/>
  <c r="U29" i="2" s="1"/>
  <c r="W29" i="2"/>
  <c r="Z29" i="2" s="1"/>
  <c r="K31" i="2"/>
  <c r="Q32" i="2"/>
  <c r="I30" i="2"/>
  <c r="J30" i="2"/>
  <c r="S30" i="2" s="1"/>
  <c r="N28" i="1"/>
  <c r="S28" i="1" s="1"/>
  <c r="Q28" i="1"/>
  <c r="U28" i="1" s="1"/>
  <c r="X28" i="1" s="1"/>
  <c r="I30" i="1"/>
  <c r="O31" i="1"/>
  <c r="M28" i="1"/>
  <c r="R28" i="1" s="1"/>
  <c r="P28" i="1"/>
  <c r="T28" i="1" s="1"/>
  <c r="W28" i="1" s="1"/>
  <c r="G29" i="1"/>
  <c r="H29" i="1"/>
  <c r="Q30" i="3" l="1"/>
  <c r="T30" i="3" s="1"/>
  <c r="R30" i="3"/>
  <c r="U30" i="3" s="1"/>
  <c r="N33" i="3"/>
  <c r="P30" i="2"/>
  <c r="W30" i="2"/>
  <c r="Z30" i="2" s="1"/>
  <c r="R30" i="2"/>
  <c r="V30" i="2" s="1"/>
  <c r="Y30" i="2" s="1"/>
  <c r="O30" i="2"/>
  <c r="T30" i="2" s="1"/>
  <c r="U30" i="2"/>
  <c r="K32" i="2"/>
  <c r="Q33" i="2"/>
  <c r="J31" i="2"/>
  <c r="S31" i="2" s="1"/>
  <c r="I31" i="2"/>
  <c r="N29" i="1"/>
  <c r="S29" i="1" s="1"/>
  <c r="Q29" i="1"/>
  <c r="U29" i="1" s="1"/>
  <c r="X29" i="1" s="1"/>
  <c r="I31" i="1"/>
  <c r="O32" i="1"/>
  <c r="M29" i="1"/>
  <c r="R29" i="1" s="1"/>
  <c r="P29" i="1"/>
  <c r="T29" i="1" s="1"/>
  <c r="W29" i="1" s="1"/>
  <c r="G30" i="1"/>
  <c r="H30" i="1"/>
  <c r="M36" i="3" l="1"/>
  <c r="Q31" i="3"/>
  <c r="T31" i="3" s="1"/>
  <c r="R31" i="3"/>
  <c r="U31" i="3" s="1"/>
  <c r="O31" i="2"/>
  <c r="R31" i="2"/>
  <c r="V31" i="2" s="1"/>
  <c r="Y31" i="2" s="1"/>
  <c r="W31" i="2"/>
  <c r="Z31" i="2" s="1"/>
  <c r="P31" i="2"/>
  <c r="U31" i="2" s="1"/>
  <c r="T31" i="2"/>
  <c r="K33" i="2"/>
  <c r="N36" i="2"/>
  <c r="J32" i="2"/>
  <c r="S32" i="2" s="1"/>
  <c r="I32" i="2"/>
  <c r="N30" i="1"/>
  <c r="S30" i="1" s="1"/>
  <c r="Q30" i="1"/>
  <c r="U30" i="1" s="1"/>
  <c r="X30" i="1" s="1"/>
  <c r="I32" i="1"/>
  <c r="O33" i="1"/>
  <c r="M30" i="1"/>
  <c r="R30" i="1" s="1"/>
  <c r="P30" i="1"/>
  <c r="T30" i="1" s="1"/>
  <c r="W30" i="1" s="1"/>
  <c r="H31" i="1"/>
  <c r="G31" i="1"/>
  <c r="R32" i="3" l="1"/>
  <c r="U32" i="3" s="1"/>
  <c r="Q32" i="3"/>
  <c r="T32" i="3" s="1"/>
  <c r="O32" i="2"/>
  <c r="R32" i="2"/>
  <c r="V32" i="2" s="1"/>
  <c r="Y32" i="2" s="1"/>
  <c r="W32" i="2"/>
  <c r="Z32" i="2" s="1"/>
  <c r="P32" i="2"/>
  <c r="U32" i="2" s="1"/>
  <c r="T32" i="2"/>
  <c r="J33" i="2"/>
  <c r="S33" i="2" s="1"/>
  <c r="I33" i="2"/>
  <c r="M31" i="1"/>
  <c r="R31" i="1" s="1"/>
  <c r="P31" i="1"/>
  <c r="T31" i="1" s="1"/>
  <c r="W31" i="1" s="1"/>
  <c r="I33" i="1"/>
  <c r="L36" i="1"/>
  <c r="N31" i="1"/>
  <c r="S31" i="1" s="1"/>
  <c r="Q31" i="1"/>
  <c r="U31" i="1" s="1"/>
  <c r="X31" i="1" s="1"/>
  <c r="H32" i="1"/>
  <c r="G32" i="1"/>
  <c r="Q33" i="3" l="1"/>
  <c r="R33" i="3"/>
  <c r="R33" i="2"/>
  <c r="V33" i="2" s="1"/>
  <c r="O33" i="2"/>
  <c r="T33" i="2" s="1"/>
  <c r="T35" i="2" s="1"/>
  <c r="P33" i="2"/>
  <c r="U33" i="2" s="1"/>
  <c r="U35" i="2" s="1"/>
  <c r="W33" i="2"/>
  <c r="M32" i="1"/>
  <c r="R32" i="1" s="1"/>
  <c r="P32" i="1"/>
  <c r="T32" i="1" s="1"/>
  <c r="W32" i="1" s="1"/>
  <c r="N32" i="1"/>
  <c r="S32" i="1" s="1"/>
  <c r="Q32" i="1"/>
  <c r="U32" i="1" s="1"/>
  <c r="X32" i="1" s="1"/>
  <c r="G33" i="1"/>
  <c r="H33" i="1"/>
  <c r="U33" i="3" l="1"/>
  <c r="R35" i="3"/>
  <c r="U35" i="3" s="1"/>
  <c r="T33" i="3"/>
  <c r="Z33" i="2"/>
  <c r="W35" i="2"/>
  <c r="Z35" i="2" s="1"/>
  <c r="Y33" i="2"/>
  <c r="V35" i="2"/>
  <c r="Y35" i="2" s="1"/>
  <c r="N33" i="1"/>
  <c r="S33" i="1" s="1"/>
  <c r="S35" i="1" s="1"/>
  <c r="Q33" i="1"/>
  <c r="U33" i="1" s="1"/>
  <c r="M33" i="1"/>
  <c r="R33" i="1" s="1"/>
  <c r="R35" i="1" s="1"/>
  <c r="P33" i="1"/>
  <c r="T33" i="1" s="1"/>
  <c r="X33" i="1" l="1"/>
  <c r="U35" i="1"/>
  <c r="X35" i="1" s="1"/>
  <c r="W33" i="1"/>
  <c r="T35" i="1"/>
  <c r="W35" i="1" s="1"/>
  <c r="Q5" i="3"/>
  <c r="T5" i="3" l="1"/>
  <c r="Q35" i="3"/>
  <c r="T35" i="3" s="1"/>
  <c r="E31" i="8"/>
  <c r="E22" i="8" l="1"/>
  <c r="E33" i="8"/>
  <c r="E34" i="8" s="1"/>
  <c r="E38" i="8" s="1"/>
  <c r="E39" i="8" s="1"/>
  <c r="F18" i="8"/>
  <c r="F25" i="8"/>
  <c r="F17" i="8"/>
  <c r="F26" i="8" s="1"/>
  <c r="F22" i="8" l="1"/>
  <c r="G17" i="8"/>
  <c r="G26" i="8" s="1"/>
  <c r="F31" i="8"/>
  <c r="G25" i="8"/>
  <c r="E29" i="8"/>
  <c r="G18" i="8"/>
  <c r="E46" i="8"/>
  <c r="E42" i="8"/>
  <c r="E45" i="8" s="1"/>
  <c r="F33" i="8" l="1"/>
  <c r="F34" i="8" s="1"/>
  <c r="G22" i="8"/>
  <c r="H18" i="8"/>
  <c r="H17" i="8"/>
  <c r="H26" i="8" s="1"/>
  <c r="G31" i="8"/>
  <c r="H25" i="8"/>
  <c r="F29" i="8"/>
  <c r="H31" i="8" l="1"/>
  <c r="G29" i="8"/>
  <c r="I17" i="8"/>
  <c r="I26" i="8" s="1"/>
  <c r="I18" i="8"/>
  <c r="H22" i="8"/>
  <c r="I25" i="8"/>
  <c r="F42" i="8"/>
  <c r="F45" i="8" s="1"/>
  <c r="F46" i="8"/>
  <c r="G33" i="8"/>
  <c r="G34" i="8" s="1"/>
  <c r="F38" i="8"/>
  <c r="F39" i="8" s="1"/>
  <c r="H29" i="8" l="1"/>
  <c r="I22" i="8"/>
  <c r="J17" i="8"/>
  <c r="J26" i="8" s="1"/>
  <c r="I31" i="8"/>
  <c r="J18" i="8"/>
  <c r="J25" i="8"/>
  <c r="G42" i="8"/>
  <c r="G45" i="8" s="1"/>
  <c r="G46" i="8"/>
  <c r="G38" i="8"/>
  <c r="G39" i="8" s="1"/>
  <c r="H33" i="8"/>
  <c r="H34" i="8" s="1"/>
  <c r="H46" i="8" l="1"/>
  <c r="H42" i="8"/>
  <c r="H45" i="8" s="1"/>
  <c r="H38" i="8"/>
  <c r="H39" i="8" s="1"/>
  <c r="I38" i="8"/>
  <c r="I39" i="8" s="1"/>
  <c r="I33" i="8"/>
  <c r="I34" i="8" s="1"/>
  <c r="I29" i="8"/>
  <c r="K25" i="8"/>
  <c r="K17" i="8"/>
  <c r="K26" i="8" s="1"/>
  <c r="K18" i="8"/>
  <c r="J31" i="8"/>
  <c r="J22" i="8"/>
  <c r="J33" i="8" l="1"/>
  <c r="J34" i="8" s="1"/>
  <c r="J38" i="8" s="1"/>
  <c r="J39" i="8" s="1"/>
  <c r="L17" i="8"/>
  <c r="L26" i="8" s="1"/>
  <c r="L18" i="8"/>
  <c r="K31" i="8"/>
  <c r="L25" i="8"/>
  <c r="K22" i="8"/>
  <c r="J29" i="8"/>
  <c r="I46" i="8"/>
  <c r="I42" i="8"/>
  <c r="I45" i="8" s="1"/>
  <c r="K29" i="8" l="1"/>
  <c r="M18" i="8"/>
  <c r="M25" i="8"/>
  <c r="M17" i="8"/>
  <c r="M26" i="8" s="1"/>
  <c r="L31" i="8"/>
  <c r="L22" i="8"/>
  <c r="K33" i="8"/>
  <c r="K34" i="8" s="1"/>
  <c r="J46" i="8"/>
  <c r="J42" i="8"/>
  <c r="J45" i="8" s="1"/>
  <c r="K46" i="8" l="1"/>
  <c r="K42" i="8"/>
  <c r="K45" i="8" s="1"/>
  <c r="K38" i="8"/>
  <c r="K39" i="8" s="1"/>
  <c r="L29" i="8"/>
  <c r="N17" i="8"/>
  <c r="N26" i="8" s="1"/>
  <c r="M31" i="8"/>
  <c r="N25" i="8"/>
  <c r="N18" i="8"/>
  <c r="M22" i="8"/>
  <c r="L33" i="8"/>
  <c r="L34" i="8" s="1"/>
  <c r="L38" i="8" s="1"/>
  <c r="L39" i="8" s="1"/>
  <c r="L42" i="8" l="1"/>
  <c r="L45" i="8" s="1"/>
  <c r="L46" i="8"/>
  <c r="O25" i="8"/>
  <c r="N31" i="8"/>
  <c r="N22" i="8"/>
  <c r="O17" i="8"/>
  <c r="O26" i="8" s="1"/>
  <c r="M29" i="8"/>
  <c r="O18" i="8"/>
  <c r="M33" i="8"/>
  <c r="M34" i="8" s="1"/>
  <c r="P25" i="8" l="1"/>
  <c r="O31" i="8"/>
  <c r="P18" i="8"/>
  <c r="P17" i="8"/>
  <c r="P26" i="8" s="1"/>
  <c r="N29" i="8"/>
  <c r="O22" i="8"/>
  <c r="N33" i="8"/>
  <c r="N34" i="8" s="1"/>
  <c r="N38" i="8" s="1"/>
  <c r="N39" i="8" s="1"/>
  <c r="M46" i="8"/>
  <c r="M42" i="8"/>
  <c r="M45" i="8" s="1"/>
  <c r="M38" i="8"/>
  <c r="M39" i="8" s="1"/>
  <c r="N46" i="8" l="1"/>
  <c r="N42" i="8"/>
  <c r="N45" i="8" s="1"/>
  <c r="O29" i="8"/>
  <c r="P31" i="8"/>
  <c r="P22" i="8"/>
  <c r="O33" i="8"/>
  <c r="O34" i="8" s="1"/>
  <c r="P33" i="8" l="1"/>
  <c r="P34" i="8" s="1"/>
  <c r="O42" i="8"/>
  <c r="O45" i="8" s="1"/>
  <c r="O46" i="8"/>
  <c r="O38" i="8"/>
  <c r="O39" i="8" s="1"/>
  <c r="P46" i="8" l="1"/>
  <c r="P42" i="8"/>
  <c r="P45" i="8" s="1"/>
  <c r="P38" i="8"/>
  <c r="P39" i="8" s="1"/>
</calcChain>
</file>

<file path=xl/sharedStrings.xml><?xml version="1.0" encoding="utf-8"?>
<sst xmlns="http://schemas.openxmlformats.org/spreadsheetml/2006/main" count="332" uniqueCount="148">
  <si>
    <t>Item Name</t>
  </si>
  <si>
    <t>Purchase Price per unit</t>
  </si>
  <si>
    <t>Target(Number of units to be sold)</t>
  </si>
  <si>
    <t>Demand to supply Ratio</t>
  </si>
  <si>
    <t>Colgate Total</t>
  </si>
  <si>
    <t>MRP</t>
  </si>
  <si>
    <t>Inputs</t>
  </si>
  <si>
    <t>Target per day</t>
  </si>
  <si>
    <t>Day of calculation</t>
  </si>
  <si>
    <t>Remaining target from earlier days</t>
  </si>
  <si>
    <t>Actual Sale per day</t>
  </si>
  <si>
    <t>Enter</t>
  </si>
  <si>
    <t>Calc</t>
  </si>
  <si>
    <t>Available Profit margin to retailer</t>
  </si>
  <si>
    <t>maximum sale price(considering max profit margin)</t>
  </si>
  <si>
    <t>minimum sale price ( considering minium profit margin)</t>
  </si>
  <si>
    <t>Calculated results</t>
  </si>
  <si>
    <t>Target Cosumption period(days)</t>
  </si>
  <si>
    <t>Consolidate</t>
  </si>
  <si>
    <t>Projected Minimum Sale amount target per day</t>
  </si>
  <si>
    <t>Projected Maximum sale Amount Target per day</t>
  </si>
  <si>
    <t>Targetted minimum sale price</t>
  </si>
  <si>
    <t>Targetted maximum sale price</t>
  </si>
  <si>
    <t>Actual Total Maximum sale amount per day</t>
  </si>
  <si>
    <t>Actual total Minimum sale amount per day</t>
  </si>
  <si>
    <t>Actual purchase amount per day</t>
  </si>
  <si>
    <t>Day wise minimum profit %</t>
  </si>
  <si>
    <t>Day wise maximum profit %</t>
  </si>
  <si>
    <t>Minimum profit margin(10%)</t>
  </si>
  <si>
    <t>Maximum profit margin(15%)</t>
  </si>
  <si>
    <t>Targeted minimum sale price</t>
  </si>
  <si>
    <t>Targeted maximum sale price</t>
  </si>
  <si>
    <t>Target Consumption period(days)</t>
  </si>
  <si>
    <t>Inflation (%)</t>
  </si>
  <si>
    <t>minimum sale price ( considering minimum profit margin) (3% Discount)</t>
  </si>
  <si>
    <t>maximum sale price(considering max profit margin)(3% Discount)</t>
  </si>
  <si>
    <t>Operating Cost (%)</t>
  </si>
  <si>
    <t>Price factor on increase demand</t>
  </si>
  <si>
    <t>increase</t>
  </si>
  <si>
    <t>Minimum in case of descrease</t>
  </si>
  <si>
    <t>Maximum in case of descease</t>
  </si>
  <si>
    <t>Minimum profit margin</t>
  </si>
  <si>
    <t>Maximum profit margin</t>
  </si>
  <si>
    <t>Minimum in case of increase</t>
  </si>
  <si>
    <t>Maximum in case of increase</t>
  </si>
  <si>
    <t>Expected Net Sales</t>
  </si>
  <si>
    <t>Gross profit(amount)=Net Sales - Cost of Goods Sold</t>
  </si>
  <si>
    <t>Gross profit(percentage)= (Gross profit/Net sales)*100</t>
  </si>
  <si>
    <t>Ovehead expenses</t>
  </si>
  <si>
    <t>Net profit(amount)= gross profit-overehad expenses</t>
  </si>
  <si>
    <t>Net profit(percentage)= (Net profit/Net sales)*100</t>
  </si>
  <si>
    <t>Markup (percentage)= (Gross profit/amount of goods sold)*100</t>
  </si>
  <si>
    <t>Breakeven dollar value=Overhead expenses/(1-Cost of goods sold/total sales amount)</t>
  </si>
  <si>
    <t>Breakeven number of units = Overhead expenses/(unit saling price- unit cost of purchase)</t>
  </si>
  <si>
    <t>Purchase Price per unit(COST OF GOODS)</t>
  </si>
  <si>
    <t>Available margin if sold on  MRP(%)=retail price-cost/retail price</t>
  </si>
  <si>
    <t xml:space="preserve">Consider ABC has purchased tyres at $31,200 and sold it at $52,000 then </t>
  </si>
  <si>
    <t>Gross profit=52000-31200=20800</t>
  </si>
  <si>
    <t>Gross margin=(20800/52000)*100=40%</t>
  </si>
  <si>
    <t>If overhead expesnes =15600</t>
  </si>
  <si>
    <t>Net profit=20800-15600=5200</t>
  </si>
  <si>
    <t>Net margin=(5200/52000)*100=10%</t>
  </si>
  <si>
    <t>Markup=(20800/31200)*100=66.67%</t>
  </si>
  <si>
    <t>Breakevn amount=15600/(1-(31200/52000))=39000</t>
  </si>
  <si>
    <t>Breakevn units=15600/(52-31.20)=750</t>
  </si>
  <si>
    <t>Purchase prie per unit=31.20</t>
  </si>
  <si>
    <t>Sale price=52.00</t>
  </si>
  <si>
    <t>Minimum units to be sold=750</t>
  </si>
  <si>
    <t>For discout of 5%</t>
  </si>
  <si>
    <t>Gross margin</t>
  </si>
  <si>
    <t>(sale-purchase/sale price)*100=gorss margin</t>
  </si>
  <si>
    <t>Month2</t>
  </si>
  <si>
    <t>Month1</t>
  </si>
  <si>
    <t>Month3</t>
  </si>
  <si>
    <t>Month4</t>
  </si>
  <si>
    <t>Month5</t>
  </si>
  <si>
    <t>Month6</t>
  </si>
  <si>
    <t>Month7</t>
  </si>
  <si>
    <t>Month8</t>
  </si>
  <si>
    <t>Month9</t>
  </si>
  <si>
    <t>Month10</t>
  </si>
  <si>
    <t>Month11</t>
  </si>
  <si>
    <t>Month12</t>
  </si>
  <si>
    <t>Headers</t>
  </si>
  <si>
    <t>Purchase price per unit</t>
  </si>
  <si>
    <t>Sale price per unit</t>
  </si>
  <si>
    <t>Total number of customers</t>
  </si>
  <si>
    <t>Number of new customers</t>
  </si>
  <si>
    <t>Average revenue per subsriber(ARPS)</t>
  </si>
  <si>
    <t>Net new customers</t>
  </si>
  <si>
    <t>Average revenue per new subsriber(ARPS-New)</t>
  </si>
  <si>
    <t>Chruned MRR(check formula later)</t>
  </si>
  <si>
    <t>% Customer churn</t>
  </si>
  <si>
    <t>Not started month</t>
  </si>
  <si>
    <t>Starting MRR</t>
  </si>
  <si>
    <t>Ending MRR</t>
  </si>
  <si>
    <t>ARR(Annualized run rate)</t>
  </si>
  <si>
    <t>Net New MRR</t>
  </si>
  <si>
    <t>% MRR Churn</t>
  </si>
  <si>
    <t>%Net MRR Churn</t>
  </si>
  <si>
    <t>LTV(Subscriber Lifetime Value)</t>
  </si>
  <si>
    <t>Revenue</t>
  </si>
  <si>
    <t>Cost of goods sold</t>
  </si>
  <si>
    <t>Gross margin %</t>
  </si>
  <si>
    <t>Operating profit/loss</t>
  </si>
  <si>
    <t>Unit Economics(New Customer)</t>
  </si>
  <si>
    <t>CAC</t>
  </si>
  <si>
    <t>Adjusted Sales and Marketing expenses</t>
  </si>
  <si>
    <t>LTV/CAC Ratio</t>
  </si>
  <si>
    <t>Formula</t>
  </si>
  <si>
    <t>NA</t>
  </si>
  <si>
    <t>Numbers of churned customers(negative)</t>
  </si>
  <si>
    <t>Total # customers of last month+ Net new customers of current month</t>
  </si>
  <si>
    <t># New customers + #churned customers</t>
  </si>
  <si>
    <t>Negative(#churned customers current month/total number of customers last month)</t>
  </si>
  <si>
    <t>Ending MRR of last month</t>
  </si>
  <si>
    <t>Ending MRR*12</t>
  </si>
  <si>
    <t># new customer* Sale price per unit</t>
  </si>
  <si>
    <t>Total customers*purchase price</t>
  </si>
  <si>
    <t>Revenue-COGS</t>
  </si>
  <si>
    <t>gorss margin/revenue</t>
  </si>
  <si>
    <t>ARPS new cust*Gross margin%/%MRR churn</t>
  </si>
  <si>
    <t>Ending MRR of last month + Net New MRR</t>
  </si>
  <si>
    <t>Bookings</t>
  </si>
  <si>
    <t>average period(in months) which customer has chosen for subscriptions</t>
  </si>
  <si>
    <t>Average booking period(full advanced payment)</t>
  </si>
  <si>
    <t>Sales/Mktg Exp/# New Customers*1000</t>
  </si>
  <si>
    <t>Months to recover CAC</t>
  </si>
  <si>
    <t xml:space="preserve"> </t>
  </si>
  <si>
    <t>CAC/(ARPS(new)*Gross margin%)</t>
  </si>
  <si>
    <t>New MRR+ Churned MRR</t>
  </si>
  <si>
    <t>LTV/CAC</t>
  </si>
  <si>
    <t>Operating profit/loss %</t>
  </si>
  <si>
    <t>revenue*gross margin% - total expenses</t>
  </si>
  <si>
    <t>operating profit/loass/COGS</t>
  </si>
  <si>
    <t>Subscriber Lifetime period</t>
  </si>
  <si>
    <t>1/%customer churn</t>
  </si>
  <si>
    <t>Churned MRR / Last month's Ending MRR</t>
  </si>
  <si>
    <t>Total operational expenses</t>
  </si>
  <si>
    <t>negative (%MRR churn *ending MRR of last month)????-discarded
Churned customers*Sale price per unit</t>
  </si>
  <si>
    <t>New MRR(Check formula later)- It will change</t>
  </si>
  <si>
    <t>Value of closed contracts during month=ARPS(New)/1000*New Cust*Months Paid upfront(full adv payment)</t>
  </si>
  <si>
    <t>New MRR/# New Customers*1000</t>
  </si>
  <si>
    <t>Ending MRR/# Total customers*1000</t>
  </si>
  <si>
    <t># new customer* Latest Sale price per unit</t>
  </si>
  <si>
    <t>New MRR(Check formula later)- It is correct</t>
  </si>
  <si>
    <t>Chruned MRR-This formula will change as the price changes</t>
  </si>
  <si>
    <t>negative (%MRR churn *ending MRR of last month)????-discarded
Churned customers*Sale price per unit applicable for each churn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</si>
</sst>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2" applyNumberFormat="0" applyFill="0" applyAlignment="0" applyProtection="0"/>
  </cellStyleXfs>
  <cellXfs count="25">
    <xf numFmtId="0" fontId="0" fillId="0" borderId="0" xfId="0"/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 wrapText="1"/>
    </xf>
    <xf numFmtId="0" fontId="0" fillId="0" borderId="1" xfId="0" applyBorder="1" applyAlignment="1">
      <alignment vertical="top" wrapText="1"/>
    </xf>
    <xf numFmtId="2" fontId="0" fillId="0" borderId="1" xfId="0" applyNumberForma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9" fontId="0" fillId="0" borderId="0" xfId="0" applyNumberFormat="1" applyBorder="1" applyAlignment="1">
      <alignment horizontal="left" vertical="top" wrapText="1"/>
    </xf>
    <xf numFmtId="0" fontId="1" fillId="0" borderId="0" xfId="0" applyFont="1"/>
    <xf numFmtId="9" fontId="0" fillId="0" borderId="0" xfId="0" applyNumberFormat="1"/>
    <xf numFmtId="0" fontId="0" fillId="4" borderId="0" xfId="0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10" fontId="0" fillId="0" borderId="1" xfId="0" applyNumberForma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10" fontId="0" fillId="0" borderId="1" xfId="0" applyNumberFormat="1" applyBorder="1" applyAlignment="1">
      <alignment horizontal="left" vertical="top"/>
    </xf>
    <xf numFmtId="0" fontId="1" fillId="5" borderId="1" xfId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/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27" zoomScale="84" zoomScaleNormal="84" workbookViewId="0">
      <selection activeCell="A2" sqref="A2:C33"/>
    </sheetView>
  </sheetViews>
  <sheetFormatPr defaultColWidth="21.453125" defaultRowHeight="14.5" x14ac:dyDescent="0.35"/>
  <cols>
    <col min="1" max="1" width="10.81640625" style="1" bestFit="1" customWidth="1"/>
    <col min="2" max="2" width="13.81640625" style="1" customWidth="1"/>
    <col min="3" max="3" width="6.26953125" style="1" customWidth="1"/>
    <col min="4" max="4" width="17" style="1" bestFit="1" customWidth="1"/>
    <col min="5" max="5" width="15.1796875" style="1" customWidth="1"/>
    <col min="6" max="6" width="10.54296875" style="1" bestFit="1" customWidth="1"/>
    <col min="7" max="8" width="10.54296875" style="1" customWidth="1"/>
    <col min="9" max="9" width="13.26953125" style="1" customWidth="1"/>
    <col min="10" max="10" width="13" style="1" customWidth="1"/>
    <col min="11" max="11" width="13.7265625" style="1" customWidth="1"/>
    <col min="12" max="12" width="13.54296875" style="1" customWidth="1"/>
    <col min="13" max="13" width="13.7265625" style="1" customWidth="1"/>
    <col min="14" max="14" width="12.1796875" style="1" customWidth="1"/>
    <col min="15" max="15" width="21.453125" style="1"/>
    <col min="16" max="16" width="19" style="1" customWidth="1"/>
    <col min="17" max="19" width="21.453125" style="1"/>
    <col min="20" max="20" width="16.7265625" style="1" customWidth="1"/>
    <col min="21" max="16384" width="21.453125" style="1"/>
  </cols>
  <sheetData>
    <row r="1" spans="1:21" x14ac:dyDescent="0.35">
      <c r="B1" s="22" t="s">
        <v>6</v>
      </c>
      <c r="C1" s="22"/>
      <c r="D1" s="22"/>
      <c r="E1" s="22"/>
      <c r="F1" s="22"/>
      <c r="G1" s="22"/>
      <c r="H1" s="22"/>
      <c r="I1" s="22"/>
      <c r="J1" s="22"/>
      <c r="K1" s="22"/>
      <c r="L1" s="23" t="s">
        <v>16</v>
      </c>
      <c r="M1" s="23"/>
      <c r="N1" s="23"/>
      <c r="O1" s="23"/>
      <c r="P1" s="23"/>
    </row>
    <row r="2" spans="1:21" ht="58" x14ac:dyDescent="0.35">
      <c r="A2" s="1" t="s">
        <v>0</v>
      </c>
      <c r="B2" s="3" t="s">
        <v>1</v>
      </c>
      <c r="C2" s="3" t="s">
        <v>5</v>
      </c>
      <c r="D2" s="3" t="s">
        <v>2</v>
      </c>
      <c r="E2" s="3" t="s">
        <v>32</v>
      </c>
      <c r="F2" s="3" t="s">
        <v>8</v>
      </c>
      <c r="G2" s="3" t="s">
        <v>36</v>
      </c>
      <c r="H2" s="3" t="s">
        <v>33</v>
      </c>
      <c r="I2" s="3" t="s">
        <v>41</v>
      </c>
      <c r="J2" s="3" t="s">
        <v>42</v>
      </c>
      <c r="K2" s="3" t="s">
        <v>10</v>
      </c>
      <c r="L2" s="3" t="s">
        <v>13</v>
      </c>
      <c r="M2" s="3" t="s">
        <v>7</v>
      </c>
      <c r="N2" s="3" t="s">
        <v>9</v>
      </c>
      <c r="O2" s="3" t="s">
        <v>34</v>
      </c>
      <c r="P2" s="3" t="s">
        <v>35</v>
      </c>
      <c r="Q2" s="3" t="s">
        <v>24</v>
      </c>
      <c r="R2" s="3" t="s">
        <v>23</v>
      </c>
      <c r="S2" s="3" t="s">
        <v>25</v>
      </c>
      <c r="T2" s="3" t="s">
        <v>26</v>
      </c>
      <c r="U2" s="3" t="s">
        <v>27</v>
      </c>
    </row>
    <row r="3" spans="1:21" x14ac:dyDescent="0.35">
      <c r="B3" s="3" t="s">
        <v>11</v>
      </c>
      <c r="C3" s="3" t="s">
        <v>11</v>
      </c>
      <c r="D3" s="3" t="s">
        <v>11</v>
      </c>
      <c r="E3" s="3" t="s">
        <v>11</v>
      </c>
      <c r="F3" s="3" t="s">
        <v>11</v>
      </c>
      <c r="G3" s="3" t="s">
        <v>11</v>
      </c>
      <c r="H3" s="3" t="s">
        <v>11</v>
      </c>
      <c r="I3" s="3" t="s">
        <v>11</v>
      </c>
      <c r="J3" s="3" t="s">
        <v>11</v>
      </c>
      <c r="K3" s="3" t="s">
        <v>11</v>
      </c>
      <c r="L3" s="3" t="s">
        <v>12</v>
      </c>
      <c r="M3" s="3" t="s">
        <v>12</v>
      </c>
      <c r="N3" s="3" t="s">
        <v>12</v>
      </c>
      <c r="O3" s="3" t="s">
        <v>12</v>
      </c>
      <c r="P3" s="3" t="s">
        <v>12</v>
      </c>
      <c r="Q3" s="3" t="s">
        <v>12</v>
      </c>
      <c r="R3" s="3" t="s">
        <v>12</v>
      </c>
      <c r="S3" s="3"/>
      <c r="T3" s="3"/>
      <c r="U3" s="3"/>
    </row>
    <row r="4" spans="1:21" ht="29" x14ac:dyDescent="0.35">
      <c r="A4" s="1" t="s">
        <v>4</v>
      </c>
      <c r="B4" s="3">
        <v>50</v>
      </c>
      <c r="C4" s="3">
        <v>72</v>
      </c>
      <c r="D4" s="3">
        <v>50000</v>
      </c>
      <c r="E4" s="3">
        <v>30</v>
      </c>
      <c r="F4" s="3">
        <v>1</v>
      </c>
      <c r="G4" s="3">
        <v>5</v>
      </c>
      <c r="H4" s="3">
        <v>2</v>
      </c>
      <c r="I4" s="4">
        <v>15</v>
      </c>
      <c r="J4" s="4">
        <v>20</v>
      </c>
      <c r="K4" s="3">
        <f>1667 - 15*$F4</f>
        <v>1652</v>
      </c>
      <c r="L4" s="3">
        <f>($C4-$B4)/$B4</f>
        <v>0.44</v>
      </c>
      <c r="M4" s="3">
        <f>ROUNDUP($D4/$E4,0)</f>
        <v>1667</v>
      </c>
      <c r="N4" s="3">
        <f>$K4-$M4</f>
        <v>-15</v>
      </c>
      <c r="O4" s="3">
        <f>ROUNDUP($B4+($B4*($G4+$H4+$I4)%), 0)</f>
        <v>61</v>
      </c>
      <c r="P4" s="3">
        <f>ROUNDUP($B4+($B4*($G4+$H4+$J4)%), 0)</f>
        <v>64</v>
      </c>
      <c r="Q4" s="3">
        <f t="shared" ref="Q4:Q33" si="0">$K4*$O4</f>
        <v>100772</v>
      </c>
      <c r="R4" s="3">
        <f t="shared" ref="R4:R33" si="1">$K4*$P4</f>
        <v>105728</v>
      </c>
      <c r="S4" s="3">
        <f>$K4*$B4+ROUNDUP($K4*$B4*($G4+$H4)%,0)</f>
        <v>88382</v>
      </c>
      <c r="T4" s="3">
        <f>($Q4-$S4)/$S4*100</f>
        <v>14.018691588785046</v>
      </c>
      <c r="U4" s="3">
        <f>($R4-$S4)/$S4*100</f>
        <v>19.626168224299064</v>
      </c>
    </row>
    <row r="5" spans="1:21" x14ac:dyDescent="0.35">
      <c r="B5" s="3">
        <v>50</v>
      </c>
      <c r="C5" s="3">
        <v>72</v>
      </c>
      <c r="D5" s="3">
        <v>50000</v>
      </c>
      <c r="E5" s="3">
        <v>30</v>
      </c>
      <c r="F5" s="3">
        <v>2</v>
      </c>
      <c r="G5" s="3">
        <v>5</v>
      </c>
      <c r="H5" s="3">
        <v>2</v>
      </c>
      <c r="I5" s="4">
        <f>IF(C$38="decrease",IF($I4-($K5-$M5)%&lt;C$42,C$42,$I4-($K5-$M5)%),IF($I4+($K5-$M5)%&gt;E$42,E$42,$I4+($K5-$M5)%))</f>
        <v>15.3</v>
      </c>
      <c r="J5" s="4">
        <f>IF(C$38="decrease",IF($J4-($K5-$M5)%&lt;C$43,C$43,$J4-($K5-$M5)%),IF($J4+($K5-$M5)%&gt;E$43,E$43,$J4+($K5-$M5)%))</f>
        <v>20.3</v>
      </c>
      <c r="K5" s="3">
        <f t="shared" ref="K5:K33" si="2">1667 + 15*$F5</f>
        <v>1697</v>
      </c>
      <c r="L5" s="3">
        <f>($C5-$B5)/$B5</f>
        <v>0.44</v>
      </c>
      <c r="M5" s="3">
        <f>ROUNDUP($D5/$E5,0)</f>
        <v>1667</v>
      </c>
      <c r="N5" s="3">
        <f t="shared" ref="N5:N33" si="3">($K5-$M5)+$N4</f>
        <v>15</v>
      </c>
      <c r="O5" s="3">
        <f t="shared" ref="O5:O33" si="4">ROUNDUP($B5+($B5*($G5+$H5+$I5)%), 0)</f>
        <v>62</v>
      </c>
      <c r="P5" s="3">
        <f t="shared" ref="P5:P33" si="5">ROUNDUP($B5+($B5*($G5+$H5+$J5)%), 0)</f>
        <v>64</v>
      </c>
      <c r="Q5" s="3">
        <f t="shared" si="0"/>
        <v>105214</v>
      </c>
      <c r="R5" s="3">
        <f t="shared" si="1"/>
        <v>108608</v>
      </c>
      <c r="S5" s="3">
        <f t="shared" ref="S5:S33" si="6">$K5*$B5+ROUNDUP($K5*$B5*($G5+$H5)%,0)</f>
        <v>90790</v>
      </c>
      <c r="T5" s="3">
        <f t="shared" ref="T5:T33" si="7">($Q5-$S5)/$S5*100</f>
        <v>15.887212248044937</v>
      </c>
      <c r="U5" s="3">
        <f t="shared" ref="U5:U33" si="8">($R5-$S5)/$S5*100</f>
        <v>19.625509417336712</v>
      </c>
    </row>
    <row r="6" spans="1:21" x14ac:dyDescent="0.35">
      <c r="B6" s="3">
        <v>50</v>
      </c>
      <c r="C6" s="3">
        <v>72</v>
      </c>
      <c r="D6" s="3">
        <v>50000</v>
      </c>
      <c r="E6" s="3">
        <v>30</v>
      </c>
      <c r="F6" s="3">
        <v>3</v>
      </c>
      <c r="G6" s="3">
        <v>5</v>
      </c>
      <c r="H6" s="3">
        <v>2</v>
      </c>
      <c r="I6" s="4">
        <f t="shared" ref="I6:I33" si="9">IF(C$38="decrease",IF($I5-($K6-$M6)%&lt;C$42,C$42,$I5-($K6-$M6)%),IF($I5+($K6-$M6)%&gt;E$42,E$42,$I5+($K6-$M6)%))</f>
        <v>15.75</v>
      </c>
      <c r="J6" s="4">
        <f t="shared" ref="J6:J33" si="10">IF(C$38="decrease",IF($J5-($K6-$M6)%&lt;C$43,C$43,$J5-($K6-$M6)%),IF($J5+($K6-$M6)%&gt;E$43,E$43,$J5+($K6-$M6)%))</f>
        <v>20.75</v>
      </c>
      <c r="K6" s="3">
        <f t="shared" si="2"/>
        <v>1712</v>
      </c>
      <c r="L6" s="3">
        <f>($C6-$B6)/$B6</f>
        <v>0.44</v>
      </c>
      <c r="M6" s="3">
        <f>ROUNDUP($D6/$E6,0)</f>
        <v>1667</v>
      </c>
      <c r="N6" s="3">
        <f t="shared" si="3"/>
        <v>60</v>
      </c>
      <c r="O6" s="3">
        <f t="shared" si="4"/>
        <v>62</v>
      </c>
      <c r="P6" s="3">
        <f t="shared" si="5"/>
        <v>64</v>
      </c>
      <c r="Q6" s="3">
        <f t="shared" si="0"/>
        <v>106144</v>
      </c>
      <c r="R6" s="3">
        <f t="shared" si="1"/>
        <v>109568</v>
      </c>
      <c r="S6" s="3">
        <f t="shared" si="6"/>
        <v>91592</v>
      </c>
      <c r="T6" s="3">
        <f t="shared" si="7"/>
        <v>15.887850467289718</v>
      </c>
      <c r="U6" s="3">
        <f t="shared" si="8"/>
        <v>19.626168224299064</v>
      </c>
    </row>
    <row r="7" spans="1:21" x14ac:dyDescent="0.35">
      <c r="B7" s="3">
        <v>50</v>
      </c>
      <c r="C7" s="3">
        <v>72</v>
      </c>
      <c r="D7" s="3">
        <v>50000</v>
      </c>
      <c r="E7" s="3">
        <v>30</v>
      </c>
      <c r="F7" s="3">
        <v>4</v>
      </c>
      <c r="G7" s="3">
        <v>5</v>
      </c>
      <c r="H7" s="3">
        <v>2</v>
      </c>
      <c r="I7" s="4">
        <f t="shared" si="9"/>
        <v>16.350000000000001</v>
      </c>
      <c r="J7" s="4">
        <f t="shared" si="10"/>
        <v>21.35</v>
      </c>
      <c r="K7" s="3">
        <f t="shared" si="2"/>
        <v>1727</v>
      </c>
      <c r="L7" s="3">
        <f>($C7-$B7)/$B7</f>
        <v>0.44</v>
      </c>
      <c r="M7" s="3">
        <f>ROUNDUP($D7/$E7,0)</f>
        <v>1667</v>
      </c>
      <c r="N7" s="3">
        <f t="shared" si="3"/>
        <v>120</v>
      </c>
      <c r="O7" s="3">
        <f t="shared" si="4"/>
        <v>62</v>
      </c>
      <c r="P7" s="3">
        <f t="shared" si="5"/>
        <v>65</v>
      </c>
      <c r="Q7" s="3">
        <f t="shared" si="0"/>
        <v>107074</v>
      </c>
      <c r="R7" s="3">
        <f t="shared" si="1"/>
        <v>112255</v>
      </c>
      <c r="S7" s="3">
        <f t="shared" si="6"/>
        <v>92395</v>
      </c>
      <c r="T7" s="3">
        <f t="shared" si="7"/>
        <v>15.88722333459603</v>
      </c>
      <c r="U7" s="3">
        <f t="shared" si="8"/>
        <v>21.494669624979707</v>
      </c>
    </row>
    <row r="8" spans="1:21" x14ac:dyDescent="0.35">
      <c r="B8" s="3">
        <v>50</v>
      </c>
      <c r="C8" s="3">
        <v>72</v>
      </c>
      <c r="D8" s="3">
        <v>50000</v>
      </c>
      <c r="E8" s="3">
        <v>30</v>
      </c>
      <c r="F8" s="3">
        <v>5</v>
      </c>
      <c r="G8" s="3">
        <v>5</v>
      </c>
      <c r="H8" s="3">
        <v>2</v>
      </c>
      <c r="I8" s="4">
        <f t="shared" si="9"/>
        <v>17.100000000000001</v>
      </c>
      <c r="J8" s="4">
        <f t="shared" si="10"/>
        <v>22.1</v>
      </c>
      <c r="K8" s="3">
        <f t="shared" si="2"/>
        <v>1742</v>
      </c>
      <c r="L8" s="3">
        <f t="shared" ref="L8:L33" si="11">($C8-$B8)/$B8</f>
        <v>0.44</v>
      </c>
      <c r="M8" s="3">
        <f t="shared" ref="M8:M33" si="12">ROUNDUP($D8/$E8,0)</f>
        <v>1667</v>
      </c>
      <c r="N8" s="3">
        <f t="shared" si="3"/>
        <v>195</v>
      </c>
      <c r="O8" s="3">
        <f t="shared" si="4"/>
        <v>63</v>
      </c>
      <c r="P8" s="3">
        <f t="shared" si="5"/>
        <v>65</v>
      </c>
      <c r="Q8" s="3">
        <f t="shared" si="0"/>
        <v>109746</v>
      </c>
      <c r="R8" s="3">
        <f t="shared" si="1"/>
        <v>113230</v>
      </c>
      <c r="S8" s="3">
        <f t="shared" si="6"/>
        <v>93197</v>
      </c>
      <c r="T8" s="3">
        <f t="shared" si="7"/>
        <v>17.75700934579439</v>
      </c>
      <c r="U8" s="3">
        <f t="shared" si="8"/>
        <v>21.495327102803738</v>
      </c>
    </row>
    <row r="9" spans="1:21" x14ac:dyDescent="0.35">
      <c r="B9" s="3">
        <v>50</v>
      </c>
      <c r="C9" s="3">
        <v>72</v>
      </c>
      <c r="D9" s="3">
        <v>50000</v>
      </c>
      <c r="E9" s="3">
        <v>30</v>
      </c>
      <c r="F9" s="3">
        <v>6</v>
      </c>
      <c r="G9" s="3">
        <v>5</v>
      </c>
      <c r="H9" s="3">
        <v>2</v>
      </c>
      <c r="I9" s="4">
        <f t="shared" si="9"/>
        <v>18</v>
      </c>
      <c r="J9" s="4">
        <f t="shared" si="10"/>
        <v>23</v>
      </c>
      <c r="K9" s="3">
        <f t="shared" si="2"/>
        <v>1757</v>
      </c>
      <c r="L9" s="3">
        <f t="shared" si="11"/>
        <v>0.44</v>
      </c>
      <c r="M9" s="3">
        <f t="shared" si="12"/>
        <v>1667</v>
      </c>
      <c r="N9" s="3">
        <f t="shared" si="3"/>
        <v>285</v>
      </c>
      <c r="O9" s="3">
        <f t="shared" si="4"/>
        <v>63</v>
      </c>
      <c r="P9" s="3">
        <f t="shared" si="5"/>
        <v>65</v>
      </c>
      <c r="Q9" s="3">
        <f t="shared" si="0"/>
        <v>110691</v>
      </c>
      <c r="R9" s="3">
        <f t="shared" si="1"/>
        <v>114205</v>
      </c>
      <c r="S9" s="3">
        <f t="shared" si="6"/>
        <v>94000</v>
      </c>
      <c r="T9" s="3">
        <f t="shared" si="7"/>
        <v>17.756382978723405</v>
      </c>
      <c r="U9" s="3">
        <f t="shared" si="8"/>
        <v>21.49468085106383</v>
      </c>
    </row>
    <row r="10" spans="1:21" x14ac:dyDescent="0.35">
      <c r="B10" s="3">
        <v>50</v>
      </c>
      <c r="C10" s="3">
        <v>72</v>
      </c>
      <c r="D10" s="3">
        <v>50000</v>
      </c>
      <c r="E10" s="3">
        <v>30</v>
      </c>
      <c r="F10" s="3">
        <v>7</v>
      </c>
      <c r="G10" s="3">
        <v>5</v>
      </c>
      <c r="H10" s="3">
        <v>2</v>
      </c>
      <c r="I10" s="4">
        <f t="shared" si="9"/>
        <v>19.05</v>
      </c>
      <c r="J10" s="4">
        <f t="shared" si="10"/>
        <v>24.05</v>
      </c>
      <c r="K10" s="3">
        <f t="shared" si="2"/>
        <v>1772</v>
      </c>
      <c r="L10" s="3">
        <f t="shared" si="11"/>
        <v>0.44</v>
      </c>
      <c r="M10" s="3">
        <f t="shared" si="12"/>
        <v>1667</v>
      </c>
      <c r="N10" s="3">
        <f t="shared" si="3"/>
        <v>390</v>
      </c>
      <c r="O10" s="3">
        <f t="shared" si="4"/>
        <v>64</v>
      </c>
      <c r="P10" s="3">
        <f t="shared" si="5"/>
        <v>66</v>
      </c>
      <c r="Q10" s="3">
        <f t="shared" si="0"/>
        <v>113408</v>
      </c>
      <c r="R10" s="3">
        <f t="shared" si="1"/>
        <v>116952</v>
      </c>
      <c r="S10" s="3">
        <f t="shared" si="6"/>
        <v>94802</v>
      </c>
      <c r="T10" s="3">
        <f t="shared" si="7"/>
        <v>19.626168224299064</v>
      </c>
      <c r="U10" s="3">
        <f t="shared" si="8"/>
        <v>23.364485981308412</v>
      </c>
    </row>
    <row r="11" spans="1:21" x14ac:dyDescent="0.35">
      <c r="B11" s="3">
        <v>50</v>
      </c>
      <c r="C11" s="3">
        <v>72</v>
      </c>
      <c r="D11" s="3">
        <v>50000</v>
      </c>
      <c r="E11" s="3">
        <v>30</v>
      </c>
      <c r="F11" s="3">
        <v>8</v>
      </c>
      <c r="G11" s="3">
        <v>5</v>
      </c>
      <c r="H11" s="3">
        <v>2</v>
      </c>
      <c r="I11" s="4">
        <f t="shared" si="9"/>
        <v>20</v>
      </c>
      <c r="J11" s="4">
        <f t="shared" si="10"/>
        <v>25</v>
      </c>
      <c r="K11" s="3">
        <f t="shared" si="2"/>
        <v>1787</v>
      </c>
      <c r="L11" s="3">
        <f t="shared" si="11"/>
        <v>0.44</v>
      </c>
      <c r="M11" s="3">
        <f t="shared" si="12"/>
        <v>1667</v>
      </c>
      <c r="N11" s="3">
        <f t="shared" si="3"/>
        <v>510</v>
      </c>
      <c r="O11" s="3">
        <f t="shared" si="4"/>
        <v>64</v>
      </c>
      <c r="P11" s="3">
        <f t="shared" si="5"/>
        <v>66</v>
      </c>
      <c r="Q11" s="3">
        <f t="shared" si="0"/>
        <v>114368</v>
      </c>
      <c r="R11" s="3">
        <f t="shared" si="1"/>
        <v>117942</v>
      </c>
      <c r="S11" s="3">
        <f t="shared" si="6"/>
        <v>95605</v>
      </c>
      <c r="T11" s="3">
        <f t="shared" si="7"/>
        <v>19.625542597144502</v>
      </c>
      <c r="U11" s="3">
        <f t="shared" si="8"/>
        <v>23.363840803305266</v>
      </c>
    </row>
    <row r="12" spans="1:21" x14ac:dyDescent="0.35">
      <c r="B12" s="3">
        <v>50</v>
      </c>
      <c r="C12" s="3">
        <v>72</v>
      </c>
      <c r="D12" s="3">
        <v>50000</v>
      </c>
      <c r="E12" s="3">
        <v>30</v>
      </c>
      <c r="F12" s="3">
        <v>9</v>
      </c>
      <c r="G12" s="3">
        <v>5</v>
      </c>
      <c r="H12" s="3">
        <v>2</v>
      </c>
      <c r="I12" s="4">
        <f t="shared" si="9"/>
        <v>20</v>
      </c>
      <c r="J12" s="4">
        <f t="shared" si="10"/>
        <v>25</v>
      </c>
      <c r="K12" s="3">
        <f t="shared" si="2"/>
        <v>1802</v>
      </c>
      <c r="L12" s="3">
        <f t="shared" si="11"/>
        <v>0.44</v>
      </c>
      <c r="M12" s="3">
        <f t="shared" si="12"/>
        <v>1667</v>
      </c>
      <c r="N12" s="3">
        <f t="shared" si="3"/>
        <v>645</v>
      </c>
      <c r="O12" s="3">
        <f t="shared" si="4"/>
        <v>64</v>
      </c>
      <c r="P12" s="3">
        <f t="shared" si="5"/>
        <v>66</v>
      </c>
      <c r="Q12" s="3">
        <f t="shared" si="0"/>
        <v>115328</v>
      </c>
      <c r="R12" s="3">
        <f t="shared" si="1"/>
        <v>118932</v>
      </c>
      <c r="S12" s="3">
        <f t="shared" si="6"/>
        <v>96407</v>
      </c>
      <c r="T12" s="3">
        <f t="shared" si="7"/>
        <v>19.626168224299064</v>
      </c>
      <c r="U12" s="3">
        <f t="shared" si="8"/>
        <v>23.364485981308412</v>
      </c>
    </row>
    <row r="13" spans="1:21" x14ac:dyDescent="0.35">
      <c r="B13" s="3">
        <v>50</v>
      </c>
      <c r="C13" s="3">
        <v>72</v>
      </c>
      <c r="D13" s="3">
        <v>50000</v>
      </c>
      <c r="E13" s="3">
        <v>30</v>
      </c>
      <c r="F13" s="3">
        <v>10</v>
      </c>
      <c r="G13" s="3">
        <v>5</v>
      </c>
      <c r="H13" s="3">
        <v>2</v>
      </c>
      <c r="I13" s="4">
        <f t="shared" si="9"/>
        <v>20</v>
      </c>
      <c r="J13" s="4">
        <f t="shared" si="10"/>
        <v>25</v>
      </c>
      <c r="K13" s="3">
        <f t="shared" si="2"/>
        <v>1817</v>
      </c>
      <c r="L13" s="3">
        <f t="shared" si="11"/>
        <v>0.44</v>
      </c>
      <c r="M13" s="3">
        <f t="shared" si="12"/>
        <v>1667</v>
      </c>
      <c r="N13" s="3">
        <f t="shared" si="3"/>
        <v>795</v>
      </c>
      <c r="O13" s="3">
        <f t="shared" si="4"/>
        <v>64</v>
      </c>
      <c r="P13" s="3">
        <f t="shared" si="5"/>
        <v>66</v>
      </c>
      <c r="Q13" s="3">
        <f t="shared" si="0"/>
        <v>116288</v>
      </c>
      <c r="R13" s="3">
        <f t="shared" si="1"/>
        <v>119922</v>
      </c>
      <c r="S13" s="3">
        <f t="shared" si="6"/>
        <v>97210</v>
      </c>
      <c r="T13" s="3">
        <f t="shared" si="7"/>
        <v>19.625552926653636</v>
      </c>
      <c r="U13" s="3">
        <f t="shared" si="8"/>
        <v>23.363851455611563</v>
      </c>
    </row>
    <row r="14" spans="1:21" x14ac:dyDescent="0.35">
      <c r="B14" s="3">
        <v>50</v>
      </c>
      <c r="C14" s="3">
        <v>72</v>
      </c>
      <c r="D14" s="3">
        <v>50000</v>
      </c>
      <c r="E14" s="3">
        <v>30</v>
      </c>
      <c r="F14" s="3">
        <v>11</v>
      </c>
      <c r="G14" s="3">
        <v>5</v>
      </c>
      <c r="H14" s="3">
        <v>2</v>
      </c>
      <c r="I14" s="4">
        <f t="shared" si="9"/>
        <v>20</v>
      </c>
      <c r="J14" s="4">
        <f t="shared" si="10"/>
        <v>25</v>
      </c>
      <c r="K14" s="3">
        <f t="shared" si="2"/>
        <v>1832</v>
      </c>
      <c r="L14" s="3">
        <f t="shared" si="11"/>
        <v>0.44</v>
      </c>
      <c r="M14" s="3">
        <f t="shared" si="12"/>
        <v>1667</v>
      </c>
      <c r="N14" s="3">
        <f t="shared" si="3"/>
        <v>960</v>
      </c>
      <c r="O14" s="3">
        <f t="shared" si="4"/>
        <v>64</v>
      </c>
      <c r="P14" s="3">
        <f t="shared" si="5"/>
        <v>66</v>
      </c>
      <c r="Q14" s="3">
        <f t="shared" si="0"/>
        <v>117248</v>
      </c>
      <c r="R14" s="3">
        <f t="shared" si="1"/>
        <v>120912</v>
      </c>
      <c r="S14" s="3">
        <f t="shared" si="6"/>
        <v>98012</v>
      </c>
      <c r="T14" s="3">
        <f t="shared" si="7"/>
        <v>19.626168224299064</v>
      </c>
      <c r="U14" s="3">
        <f t="shared" si="8"/>
        <v>23.364485981308412</v>
      </c>
    </row>
    <row r="15" spans="1:21" x14ac:dyDescent="0.35">
      <c r="B15" s="3">
        <v>50</v>
      </c>
      <c r="C15" s="3">
        <v>72</v>
      </c>
      <c r="D15" s="3">
        <v>50000</v>
      </c>
      <c r="E15" s="3">
        <v>30</v>
      </c>
      <c r="F15" s="3">
        <v>12</v>
      </c>
      <c r="G15" s="3">
        <v>5</v>
      </c>
      <c r="H15" s="3">
        <v>2</v>
      </c>
      <c r="I15" s="4">
        <f t="shared" si="9"/>
        <v>20</v>
      </c>
      <c r="J15" s="4">
        <f t="shared" si="10"/>
        <v>25</v>
      </c>
      <c r="K15" s="3">
        <f t="shared" si="2"/>
        <v>1847</v>
      </c>
      <c r="L15" s="3">
        <f t="shared" si="11"/>
        <v>0.44</v>
      </c>
      <c r="M15" s="3">
        <f t="shared" si="12"/>
        <v>1667</v>
      </c>
      <c r="N15" s="3">
        <f t="shared" si="3"/>
        <v>1140</v>
      </c>
      <c r="O15" s="3">
        <f t="shared" si="4"/>
        <v>64</v>
      </c>
      <c r="P15" s="3">
        <f t="shared" si="5"/>
        <v>66</v>
      </c>
      <c r="Q15" s="3">
        <f t="shared" si="0"/>
        <v>118208</v>
      </c>
      <c r="R15" s="3">
        <f t="shared" si="1"/>
        <v>121902</v>
      </c>
      <c r="S15" s="3">
        <f t="shared" si="6"/>
        <v>98815</v>
      </c>
      <c r="T15" s="3">
        <f t="shared" si="7"/>
        <v>19.625562920609219</v>
      </c>
      <c r="U15" s="3">
        <f t="shared" si="8"/>
        <v>23.363861761878258</v>
      </c>
    </row>
    <row r="16" spans="1:21" x14ac:dyDescent="0.35">
      <c r="B16" s="3">
        <v>50</v>
      </c>
      <c r="C16" s="3">
        <v>72</v>
      </c>
      <c r="D16" s="3">
        <v>50000</v>
      </c>
      <c r="E16" s="3">
        <v>30</v>
      </c>
      <c r="F16" s="3">
        <v>13</v>
      </c>
      <c r="G16" s="3">
        <v>5</v>
      </c>
      <c r="H16" s="3">
        <v>2</v>
      </c>
      <c r="I16" s="4">
        <f t="shared" si="9"/>
        <v>20</v>
      </c>
      <c r="J16" s="4">
        <f t="shared" si="10"/>
        <v>25</v>
      </c>
      <c r="K16" s="3">
        <f t="shared" si="2"/>
        <v>1862</v>
      </c>
      <c r="L16" s="3">
        <f t="shared" si="11"/>
        <v>0.44</v>
      </c>
      <c r="M16" s="3">
        <f t="shared" si="12"/>
        <v>1667</v>
      </c>
      <c r="N16" s="3">
        <f t="shared" si="3"/>
        <v>1335</v>
      </c>
      <c r="O16" s="3">
        <f t="shared" si="4"/>
        <v>64</v>
      </c>
      <c r="P16" s="3">
        <f t="shared" si="5"/>
        <v>66</v>
      </c>
      <c r="Q16" s="3">
        <f t="shared" si="0"/>
        <v>119168</v>
      </c>
      <c r="R16" s="3">
        <f t="shared" si="1"/>
        <v>122892</v>
      </c>
      <c r="S16" s="3">
        <f t="shared" si="6"/>
        <v>99617</v>
      </c>
      <c r="T16" s="3">
        <f t="shared" si="7"/>
        <v>19.626168224299064</v>
      </c>
      <c r="U16" s="3">
        <f t="shared" si="8"/>
        <v>23.364485981308412</v>
      </c>
    </row>
    <row r="17" spans="2:21" x14ac:dyDescent="0.35">
      <c r="B17" s="3">
        <v>50</v>
      </c>
      <c r="C17" s="3">
        <v>72</v>
      </c>
      <c r="D17" s="3">
        <v>50000</v>
      </c>
      <c r="E17" s="3">
        <v>30</v>
      </c>
      <c r="F17" s="3">
        <v>14</v>
      </c>
      <c r="G17" s="3">
        <v>5</v>
      </c>
      <c r="H17" s="3">
        <v>2</v>
      </c>
      <c r="I17" s="4">
        <f t="shared" si="9"/>
        <v>20</v>
      </c>
      <c r="J17" s="4">
        <f t="shared" si="10"/>
        <v>25</v>
      </c>
      <c r="K17" s="3">
        <f t="shared" si="2"/>
        <v>1877</v>
      </c>
      <c r="L17" s="3">
        <f t="shared" si="11"/>
        <v>0.44</v>
      </c>
      <c r="M17" s="3">
        <f t="shared" si="12"/>
        <v>1667</v>
      </c>
      <c r="N17" s="3">
        <f t="shared" si="3"/>
        <v>1545</v>
      </c>
      <c r="O17" s="3">
        <f t="shared" si="4"/>
        <v>64</v>
      </c>
      <c r="P17" s="3">
        <f t="shared" si="5"/>
        <v>66</v>
      </c>
      <c r="Q17" s="3">
        <f t="shared" si="0"/>
        <v>120128</v>
      </c>
      <c r="R17" s="3">
        <f t="shared" si="1"/>
        <v>123882</v>
      </c>
      <c r="S17" s="3">
        <f t="shared" si="6"/>
        <v>100420</v>
      </c>
      <c r="T17" s="3">
        <f t="shared" si="7"/>
        <v>19.625572595100575</v>
      </c>
      <c r="U17" s="3">
        <f t="shared" si="8"/>
        <v>23.363871738697469</v>
      </c>
    </row>
    <row r="18" spans="2:21" x14ac:dyDescent="0.35">
      <c r="B18" s="3">
        <v>50</v>
      </c>
      <c r="C18" s="3">
        <v>72</v>
      </c>
      <c r="D18" s="3">
        <v>50000</v>
      </c>
      <c r="E18" s="3">
        <v>30</v>
      </c>
      <c r="F18" s="3">
        <v>15</v>
      </c>
      <c r="G18" s="3">
        <v>5</v>
      </c>
      <c r="H18" s="3">
        <v>2</v>
      </c>
      <c r="I18" s="4">
        <f t="shared" si="9"/>
        <v>20</v>
      </c>
      <c r="J18" s="4">
        <f t="shared" si="10"/>
        <v>25</v>
      </c>
      <c r="K18" s="3">
        <f t="shared" si="2"/>
        <v>1892</v>
      </c>
      <c r="L18" s="3">
        <f t="shared" si="11"/>
        <v>0.44</v>
      </c>
      <c r="M18" s="3">
        <f t="shared" si="12"/>
        <v>1667</v>
      </c>
      <c r="N18" s="3">
        <f t="shared" si="3"/>
        <v>1770</v>
      </c>
      <c r="O18" s="3">
        <f t="shared" si="4"/>
        <v>64</v>
      </c>
      <c r="P18" s="3">
        <f t="shared" si="5"/>
        <v>66</v>
      </c>
      <c r="Q18" s="3">
        <f t="shared" si="0"/>
        <v>121088</v>
      </c>
      <c r="R18" s="3">
        <f t="shared" si="1"/>
        <v>124872</v>
      </c>
      <c r="S18" s="3">
        <f t="shared" si="6"/>
        <v>101222</v>
      </c>
      <c r="T18" s="3">
        <f t="shared" si="7"/>
        <v>19.626168224299064</v>
      </c>
      <c r="U18" s="3">
        <f t="shared" si="8"/>
        <v>23.364485981308412</v>
      </c>
    </row>
    <row r="19" spans="2:21" x14ac:dyDescent="0.35">
      <c r="B19" s="3">
        <v>50</v>
      </c>
      <c r="C19" s="3">
        <v>72</v>
      </c>
      <c r="D19" s="3">
        <v>50000</v>
      </c>
      <c r="E19" s="3">
        <v>30</v>
      </c>
      <c r="F19" s="3">
        <v>16</v>
      </c>
      <c r="G19" s="3">
        <v>5</v>
      </c>
      <c r="H19" s="3">
        <v>2</v>
      </c>
      <c r="I19" s="4">
        <f t="shared" si="9"/>
        <v>20</v>
      </c>
      <c r="J19" s="4">
        <f t="shared" si="10"/>
        <v>25</v>
      </c>
      <c r="K19" s="3">
        <f t="shared" si="2"/>
        <v>1907</v>
      </c>
      <c r="L19" s="3">
        <f t="shared" si="11"/>
        <v>0.44</v>
      </c>
      <c r="M19" s="3">
        <f t="shared" si="12"/>
        <v>1667</v>
      </c>
      <c r="N19" s="3">
        <f t="shared" si="3"/>
        <v>2010</v>
      </c>
      <c r="O19" s="3">
        <f t="shared" si="4"/>
        <v>64</v>
      </c>
      <c r="P19" s="3">
        <f t="shared" si="5"/>
        <v>66</v>
      </c>
      <c r="Q19" s="3">
        <f t="shared" si="0"/>
        <v>122048</v>
      </c>
      <c r="R19" s="3">
        <f t="shared" si="1"/>
        <v>125862</v>
      </c>
      <c r="S19" s="3">
        <f t="shared" si="6"/>
        <v>102025</v>
      </c>
      <c r="T19" s="3">
        <f t="shared" si="7"/>
        <v>19.625581965204606</v>
      </c>
      <c r="U19" s="3">
        <f t="shared" si="8"/>
        <v>23.363881401617252</v>
      </c>
    </row>
    <row r="20" spans="2:21" x14ac:dyDescent="0.35">
      <c r="B20" s="3">
        <v>50</v>
      </c>
      <c r="C20" s="3">
        <v>72</v>
      </c>
      <c r="D20" s="3">
        <v>50000</v>
      </c>
      <c r="E20" s="3">
        <v>30</v>
      </c>
      <c r="F20" s="3">
        <v>17</v>
      </c>
      <c r="G20" s="3">
        <v>5</v>
      </c>
      <c r="H20" s="3">
        <v>2</v>
      </c>
      <c r="I20" s="4">
        <f t="shared" si="9"/>
        <v>20</v>
      </c>
      <c r="J20" s="4">
        <f t="shared" si="10"/>
        <v>25</v>
      </c>
      <c r="K20" s="3">
        <f t="shared" si="2"/>
        <v>1922</v>
      </c>
      <c r="L20" s="3">
        <f t="shared" si="11"/>
        <v>0.44</v>
      </c>
      <c r="M20" s="3">
        <f t="shared" si="12"/>
        <v>1667</v>
      </c>
      <c r="N20" s="3">
        <f t="shared" si="3"/>
        <v>2265</v>
      </c>
      <c r="O20" s="3">
        <f t="shared" si="4"/>
        <v>64</v>
      </c>
      <c r="P20" s="3">
        <f t="shared" si="5"/>
        <v>66</v>
      </c>
      <c r="Q20" s="3">
        <f t="shared" si="0"/>
        <v>123008</v>
      </c>
      <c r="R20" s="3">
        <f t="shared" si="1"/>
        <v>126852</v>
      </c>
      <c r="S20" s="3">
        <f t="shared" si="6"/>
        <v>102827</v>
      </c>
      <c r="T20" s="3">
        <f t="shared" si="7"/>
        <v>19.626168224299064</v>
      </c>
      <c r="U20" s="3">
        <f t="shared" si="8"/>
        <v>23.364485981308412</v>
      </c>
    </row>
    <row r="21" spans="2:21" x14ac:dyDescent="0.35">
      <c r="B21" s="3">
        <v>50</v>
      </c>
      <c r="C21" s="3">
        <v>72</v>
      </c>
      <c r="D21" s="3">
        <v>50000</v>
      </c>
      <c r="E21" s="3">
        <v>30</v>
      </c>
      <c r="F21" s="3">
        <v>18</v>
      </c>
      <c r="G21" s="3">
        <v>5</v>
      </c>
      <c r="H21" s="3">
        <v>2</v>
      </c>
      <c r="I21" s="4">
        <f t="shared" si="9"/>
        <v>20</v>
      </c>
      <c r="J21" s="4">
        <f t="shared" si="10"/>
        <v>25</v>
      </c>
      <c r="K21" s="3">
        <f t="shared" si="2"/>
        <v>1937</v>
      </c>
      <c r="L21" s="3">
        <f t="shared" si="11"/>
        <v>0.44</v>
      </c>
      <c r="M21" s="3">
        <f t="shared" si="12"/>
        <v>1667</v>
      </c>
      <c r="N21" s="3">
        <f t="shared" si="3"/>
        <v>2535</v>
      </c>
      <c r="O21" s="3">
        <f t="shared" si="4"/>
        <v>64</v>
      </c>
      <c r="P21" s="3">
        <f t="shared" si="5"/>
        <v>66</v>
      </c>
      <c r="Q21" s="3">
        <f t="shared" si="0"/>
        <v>123968</v>
      </c>
      <c r="R21" s="3">
        <f t="shared" si="1"/>
        <v>127842</v>
      </c>
      <c r="S21" s="3">
        <f t="shared" si="6"/>
        <v>103630</v>
      </c>
      <c r="T21" s="3">
        <f t="shared" si="7"/>
        <v>19.625591045064169</v>
      </c>
      <c r="U21" s="3">
        <f t="shared" si="8"/>
        <v>23.363890765222425</v>
      </c>
    </row>
    <row r="22" spans="2:21" x14ac:dyDescent="0.35">
      <c r="B22" s="3">
        <v>50</v>
      </c>
      <c r="C22" s="3">
        <v>72</v>
      </c>
      <c r="D22" s="3">
        <v>50000</v>
      </c>
      <c r="E22" s="3">
        <v>30</v>
      </c>
      <c r="F22" s="3">
        <v>19</v>
      </c>
      <c r="G22" s="3">
        <v>5</v>
      </c>
      <c r="H22" s="3">
        <v>2</v>
      </c>
      <c r="I22" s="4">
        <f t="shared" si="9"/>
        <v>20</v>
      </c>
      <c r="J22" s="4">
        <f t="shared" si="10"/>
        <v>25</v>
      </c>
      <c r="K22" s="3">
        <f t="shared" si="2"/>
        <v>1952</v>
      </c>
      <c r="L22" s="3">
        <f t="shared" si="11"/>
        <v>0.44</v>
      </c>
      <c r="M22" s="3">
        <f t="shared" si="12"/>
        <v>1667</v>
      </c>
      <c r="N22" s="3">
        <f t="shared" si="3"/>
        <v>2820</v>
      </c>
      <c r="O22" s="3">
        <f t="shared" si="4"/>
        <v>64</v>
      </c>
      <c r="P22" s="3">
        <f t="shared" si="5"/>
        <v>66</v>
      </c>
      <c r="Q22" s="3">
        <f t="shared" si="0"/>
        <v>124928</v>
      </c>
      <c r="R22" s="3">
        <f t="shared" si="1"/>
        <v>128832</v>
      </c>
      <c r="S22" s="3">
        <f t="shared" si="6"/>
        <v>104432</v>
      </c>
      <c r="T22" s="3">
        <f t="shared" si="7"/>
        <v>19.626168224299064</v>
      </c>
      <c r="U22" s="3">
        <f t="shared" si="8"/>
        <v>23.364485981308412</v>
      </c>
    </row>
    <row r="23" spans="2:21" x14ac:dyDescent="0.35">
      <c r="B23" s="3">
        <v>50</v>
      </c>
      <c r="C23" s="3">
        <v>72</v>
      </c>
      <c r="D23" s="3">
        <v>50000</v>
      </c>
      <c r="E23" s="3">
        <v>30</v>
      </c>
      <c r="F23" s="3">
        <v>20</v>
      </c>
      <c r="G23" s="3">
        <v>5</v>
      </c>
      <c r="H23" s="3">
        <v>2</v>
      </c>
      <c r="I23" s="4">
        <f t="shared" si="9"/>
        <v>20</v>
      </c>
      <c r="J23" s="4">
        <f t="shared" si="10"/>
        <v>25</v>
      </c>
      <c r="K23" s="3">
        <f t="shared" si="2"/>
        <v>1967</v>
      </c>
      <c r="L23" s="3">
        <f t="shared" si="11"/>
        <v>0.44</v>
      </c>
      <c r="M23" s="3">
        <f t="shared" si="12"/>
        <v>1667</v>
      </c>
      <c r="N23" s="3">
        <f t="shared" si="3"/>
        <v>3120</v>
      </c>
      <c r="O23" s="3">
        <f t="shared" si="4"/>
        <v>64</v>
      </c>
      <c r="P23" s="3">
        <f t="shared" si="5"/>
        <v>66</v>
      </c>
      <c r="Q23" s="3">
        <f t="shared" si="0"/>
        <v>125888</v>
      </c>
      <c r="R23" s="3">
        <f t="shared" si="1"/>
        <v>129822</v>
      </c>
      <c r="S23" s="3">
        <f t="shared" si="6"/>
        <v>105235</v>
      </c>
      <c r="T23" s="3">
        <f t="shared" si="7"/>
        <v>19.625599847959329</v>
      </c>
      <c r="U23" s="3">
        <f t="shared" si="8"/>
        <v>23.36389984320806</v>
      </c>
    </row>
    <row r="24" spans="2:21" x14ac:dyDescent="0.35">
      <c r="B24" s="3">
        <v>50</v>
      </c>
      <c r="C24" s="3">
        <v>72</v>
      </c>
      <c r="D24" s="3">
        <v>50000</v>
      </c>
      <c r="E24" s="3">
        <v>30</v>
      </c>
      <c r="F24" s="3">
        <v>21</v>
      </c>
      <c r="G24" s="3">
        <v>5</v>
      </c>
      <c r="H24" s="3">
        <v>2</v>
      </c>
      <c r="I24" s="4">
        <f t="shared" si="9"/>
        <v>20</v>
      </c>
      <c r="J24" s="4">
        <f t="shared" si="10"/>
        <v>25</v>
      </c>
      <c r="K24" s="3">
        <f t="shared" si="2"/>
        <v>1982</v>
      </c>
      <c r="L24" s="3">
        <f t="shared" si="11"/>
        <v>0.44</v>
      </c>
      <c r="M24" s="3">
        <f t="shared" si="12"/>
        <v>1667</v>
      </c>
      <c r="N24" s="3">
        <f t="shared" si="3"/>
        <v>3435</v>
      </c>
      <c r="O24" s="3">
        <f t="shared" si="4"/>
        <v>64</v>
      </c>
      <c r="P24" s="3">
        <f t="shared" si="5"/>
        <v>66</v>
      </c>
      <c r="Q24" s="3">
        <f t="shared" si="0"/>
        <v>126848</v>
      </c>
      <c r="R24" s="3">
        <f t="shared" si="1"/>
        <v>130812</v>
      </c>
      <c r="S24" s="3">
        <f t="shared" si="6"/>
        <v>106037</v>
      </c>
      <c r="T24" s="3">
        <f t="shared" si="7"/>
        <v>19.626168224299064</v>
      </c>
      <c r="U24" s="3">
        <f t="shared" si="8"/>
        <v>23.364485981308412</v>
      </c>
    </row>
    <row r="25" spans="2:21" x14ac:dyDescent="0.35">
      <c r="B25" s="3">
        <v>50</v>
      </c>
      <c r="C25" s="3">
        <v>72</v>
      </c>
      <c r="D25" s="3">
        <v>50000</v>
      </c>
      <c r="E25" s="3">
        <v>30</v>
      </c>
      <c r="F25" s="3">
        <v>22</v>
      </c>
      <c r="G25" s="3">
        <v>5</v>
      </c>
      <c r="H25" s="3">
        <v>2</v>
      </c>
      <c r="I25" s="4">
        <f t="shared" si="9"/>
        <v>20</v>
      </c>
      <c r="J25" s="4">
        <f t="shared" si="10"/>
        <v>25</v>
      </c>
      <c r="K25" s="3">
        <f t="shared" si="2"/>
        <v>1997</v>
      </c>
      <c r="L25" s="3">
        <f t="shared" si="11"/>
        <v>0.44</v>
      </c>
      <c r="M25" s="3">
        <f t="shared" si="12"/>
        <v>1667</v>
      </c>
      <c r="N25" s="3">
        <f t="shared" si="3"/>
        <v>3765</v>
      </c>
      <c r="O25" s="3">
        <f t="shared" si="4"/>
        <v>64</v>
      </c>
      <c r="P25" s="3">
        <f t="shared" si="5"/>
        <v>66</v>
      </c>
      <c r="Q25" s="3">
        <f t="shared" si="0"/>
        <v>127808</v>
      </c>
      <c r="R25" s="3">
        <f t="shared" si="1"/>
        <v>131802</v>
      </c>
      <c r="S25" s="3">
        <f t="shared" si="6"/>
        <v>106840</v>
      </c>
      <c r="T25" s="3">
        <f t="shared" si="7"/>
        <v>19.625608386372146</v>
      </c>
      <c r="U25" s="3">
        <f t="shared" si="8"/>
        <v>23.363908648446273</v>
      </c>
    </row>
    <row r="26" spans="2:21" x14ac:dyDescent="0.35">
      <c r="B26" s="3">
        <v>50</v>
      </c>
      <c r="C26" s="3">
        <v>72</v>
      </c>
      <c r="D26" s="3">
        <v>50000</v>
      </c>
      <c r="E26" s="3">
        <v>30</v>
      </c>
      <c r="F26" s="3">
        <v>23</v>
      </c>
      <c r="G26" s="3">
        <v>5</v>
      </c>
      <c r="H26" s="3">
        <v>2</v>
      </c>
      <c r="I26" s="4">
        <f t="shared" si="9"/>
        <v>20</v>
      </c>
      <c r="J26" s="4">
        <f t="shared" si="10"/>
        <v>25</v>
      </c>
      <c r="K26" s="3">
        <f t="shared" si="2"/>
        <v>2012</v>
      </c>
      <c r="L26" s="3">
        <f t="shared" si="11"/>
        <v>0.44</v>
      </c>
      <c r="M26" s="3">
        <f t="shared" si="12"/>
        <v>1667</v>
      </c>
      <c r="N26" s="3">
        <f t="shared" si="3"/>
        <v>4110</v>
      </c>
      <c r="O26" s="3">
        <f t="shared" si="4"/>
        <v>64</v>
      </c>
      <c r="P26" s="3">
        <f t="shared" si="5"/>
        <v>66</v>
      </c>
      <c r="Q26" s="3">
        <f t="shared" si="0"/>
        <v>128768</v>
      </c>
      <c r="R26" s="3">
        <f t="shared" si="1"/>
        <v>132792</v>
      </c>
      <c r="S26" s="3">
        <f t="shared" si="6"/>
        <v>107642</v>
      </c>
      <c r="T26" s="3">
        <f t="shared" si="7"/>
        <v>19.626168224299064</v>
      </c>
      <c r="U26" s="3">
        <f t="shared" si="8"/>
        <v>23.364485981308412</v>
      </c>
    </row>
    <row r="27" spans="2:21" x14ac:dyDescent="0.35">
      <c r="B27" s="3">
        <v>50</v>
      </c>
      <c r="C27" s="3">
        <v>72</v>
      </c>
      <c r="D27" s="3">
        <v>50000</v>
      </c>
      <c r="E27" s="3">
        <v>30</v>
      </c>
      <c r="F27" s="3">
        <v>24</v>
      </c>
      <c r="G27" s="3">
        <v>5</v>
      </c>
      <c r="H27" s="3">
        <v>2</v>
      </c>
      <c r="I27" s="4">
        <f t="shared" si="9"/>
        <v>20</v>
      </c>
      <c r="J27" s="4">
        <f t="shared" si="10"/>
        <v>25</v>
      </c>
      <c r="K27" s="3">
        <f t="shared" si="2"/>
        <v>2027</v>
      </c>
      <c r="L27" s="3">
        <f t="shared" si="11"/>
        <v>0.44</v>
      </c>
      <c r="M27" s="3">
        <f t="shared" si="12"/>
        <v>1667</v>
      </c>
      <c r="N27" s="3">
        <f t="shared" si="3"/>
        <v>4470</v>
      </c>
      <c r="O27" s="3">
        <f t="shared" si="4"/>
        <v>64</v>
      </c>
      <c r="P27" s="3">
        <f t="shared" si="5"/>
        <v>66</v>
      </c>
      <c r="Q27" s="3">
        <f t="shared" si="0"/>
        <v>129728</v>
      </c>
      <c r="R27" s="3">
        <f t="shared" si="1"/>
        <v>133782</v>
      </c>
      <c r="S27" s="3">
        <f t="shared" si="6"/>
        <v>108445</v>
      </c>
      <c r="T27" s="3">
        <f t="shared" si="7"/>
        <v>19.625616672045737</v>
      </c>
      <c r="U27" s="3">
        <f t="shared" si="8"/>
        <v>23.363917193047168</v>
      </c>
    </row>
    <row r="28" spans="2:21" x14ac:dyDescent="0.35">
      <c r="B28" s="3">
        <v>50</v>
      </c>
      <c r="C28" s="3">
        <v>72</v>
      </c>
      <c r="D28" s="3">
        <v>50000</v>
      </c>
      <c r="E28" s="3">
        <v>30</v>
      </c>
      <c r="F28" s="3">
        <v>25</v>
      </c>
      <c r="G28" s="3">
        <v>5</v>
      </c>
      <c r="H28" s="3">
        <v>2</v>
      </c>
      <c r="I28" s="4">
        <f t="shared" si="9"/>
        <v>20</v>
      </c>
      <c r="J28" s="4">
        <f t="shared" si="10"/>
        <v>25</v>
      </c>
      <c r="K28" s="3">
        <f t="shared" si="2"/>
        <v>2042</v>
      </c>
      <c r="L28" s="3">
        <f t="shared" si="11"/>
        <v>0.44</v>
      </c>
      <c r="M28" s="3">
        <f t="shared" si="12"/>
        <v>1667</v>
      </c>
      <c r="N28" s="3">
        <f t="shared" si="3"/>
        <v>4845</v>
      </c>
      <c r="O28" s="3">
        <f t="shared" si="4"/>
        <v>64</v>
      </c>
      <c r="P28" s="3">
        <f t="shared" si="5"/>
        <v>66</v>
      </c>
      <c r="Q28" s="3">
        <f t="shared" si="0"/>
        <v>130688</v>
      </c>
      <c r="R28" s="3">
        <f t="shared" si="1"/>
        <v>134772</v>
      </c>
      <c r="S28" s="3">
        <f t="shared" si="6"/>
        <v>109247</v>
      </c>
      <c r="T28" s="3">
        <f t="shared" si="7"/>
        <v>19.626168224299064</v>
      </c>
      <c r="U28" s="3">
        <f t="shared" si="8"/>
        <v>23.364485981308412</v>
      </c>
    </row>
    <row r="29" spans="2:21" x14ac:dyDescent="0.35">
      <c r="B29" s="3">
        <v>50</v>
      </c>
      <c r="C29" s="3">
        <v>72</v>
      </c>
      <c r="D29" s="3">
        <v>50000</v>
      </c>
      <c r="E29" s="3">
        <v>30</v>
      </c>
      <c r="F29" s="3">
        <v>26</v>
      </c>
      <c r="G29" s="3">
        <v>5</v>
      </c>
      <c r="H29" s="3">
        <v>2</v>
      </c>
      <c r="I29" s="4">
        <f t="shared" si="9"/>
        <v>20</v>
      </c>
      <c r="J29" s="4">
        <f t="shared" si="10"/>
        <v>25</v>
      </c>
      <c r="K29" s="3">
        <f t="shared" si="2"/>
        <v>2057</v>
      </c>
      <c r="L29" s="3">
        <f t="shared" si="11"/>
        <v>0.44</v>
      </c>
      <c r="M29" s="3">
        <f t="shared" si="12"/>
        <v>1667</v>
      </c>
      <c r="N29" s="3">
        <f t="shared" si="3"/>
        <v>5235</v>
      </c>
      <c r="O29" s="3">
        <f t="shared" si="4"/>
        <v>64</v>
      </c>
      <c r="P29" s="3">
        <f t="shared" si="5"/>
        <v>66</v>
      </c>
      <c r="Q29" s="3">
        <f t="shared" si="0"/>
        <v>131648</v>
      </c>
      <c r="R29" s="3">
        <f t="shared" si="1"/>
        <v>135762</v>
      </c>
      <c r="S29" s="3">
        <f t="shared" si="6"/>
        <v>110050</v>
      </c>
      <c r="T29" s="3">
        <f t="shared" si="7"/>
        <v>19.625624716038164</v>
      </c>
      <c r="U29" s="3">
        <f t="shared" si="8"/>
        <v>23.36392548841436</v>
      </c>
    </row>
    <row r="30" spans="2:21" x14ac:dyDescent="0.35">
      <c r="B30" s="3">
        <v>50</v>
      </c>
      <c r="C30" s="3">
        <v>72</v>
      </c>
      <c r="D30" s="3">
        <v>50000</v>
      </c>
      <c r="E30" s="3">
        <v>30</v>
      </c>
      <c r="F30" s="3">
        <v>27</v>
      </c>
      <c r="G30" s="3">
        <v>5</v>
      </c>
      <c r="H30" s="3">
        <v>2</v>
      </c>
      <c r="I30" s="4">
        <f t="shared" si="9"/>
        <v>20</v>
      </c>
      <c r="J30" s="4">
        <f t="shared" si="10"/>
        <v>25</v>
      </c>
      <c r="K30" s="3">
        <f t="shared" si="2"/>
        <v>2072</v>
      </c>
      <c r="L30" s="3">
        <f t="shared" si="11"/>
        <v>0.44</v>
      </c>
      <c r="M30" s="3">
        <f t="shared" si="12"/>
        <v>1667</v>
      </c>
      <c r="N30" s="3">
        <f t="shared" si="3"/>
        <v>5640</v>
      </c>
      <c r="O30" s="3">
        <f t="shared" si="4"/>
        <v>64</v>
      </c>
      <c r="P30" s="3">
        <f t="shared" si="5"/>
        <v>66</v>
      </c>
      <c r="Q30" s="3">
        <f t="shared" si="0"/>
        <v>132608</v>
      </c>
      <c r="R30" s="3">
        <f t="shared" si="1"/>
        <v>136752</v>
      </c>
      <c r="S30" s="3">
        <f t="shared" si="6"/>
        <v>110852</v>
      </c>
      <c r="T30" s="3">
        <f t="shared" si="7"/>
        <v>19.626168224299064</v>
      </c>
      <c r="U30" s="3">
        <f t="shared" si="8"/>
        <v>23.364485981308412</v>
      </c>
    </row>
    <row r="31" spans="2:21" x14ac:dyDescent="0.35">
      <c r="B31" s="3">
        <v>50</v>
      </c>
      <c r="C31" s="3">
        <v>72</v>
      </c>
      <c r="D31" s="3">
        <v>50000</v>
      </c>
      <c r="E31" s="3">
        <v>30</v>
      </c>
      <c r="F31" s="3">
        <v>28</v>
      </c>
      <c r="G31" s="3">
        <v>5</v>
      </c>
      <c r="H31" s="3">
        <v>2</v>
      </c>
      <c r="I31" s="4">
        <f t="shared" si="9"/>
        <v>20</v>
      </c>
      <c r="J31" s="4">
        <f t="shared" si="10"/>
        <v>25</v>
      </c>
      <c r="K31" s="3">
        <f t="shared" si="2"/>
        <v>2087</v>
      </c>
      <c r="L31" s="3">
        <f t="shared" si="11"/>
        <v>0.44</v>
      </c>
      <c r="M31" s="3">
        <f t="shared" si="12"/>
        <v>1667</v>
      </c>
      <c r="N31" s="3">
        <f t="shared" si="3"/>
        <v>6060</v>
      </c>
      <c r="O31" s="3">
        <f t="shared" si="4"/>
        <v>64</v>
      </c>
      <c r="P31" s="3">
        <f t="shared" si="5"/>
        <v>66</v>
      </c>
      <c r="Q31" s="3">
        <f t="shared" si="0"/>
        <v>133568</v>
      </c>
      <c r="R31" s="3">
        <f t="shared" si="1"/>
        <v>137742</v>
      </c>
      <c r="S31" s="3">
        <f t="shared" si="6"/>
        <v>111655</v>
      </c>
      <c r="T31" s="3">
        <f t="shared" si="7"/>
        <v>19.625632528771664</v>
      </c>
      <c r="U31" s="3">
        <f t="shared" si="8"/>
        <v>23.363933545295776</v>
      </c>
    </row>
    <row r="32" spans="2:21" x14ac:dyDescent="0.35">
      <c r="B32" s="3">
        <v>50</v>
      </c>
      <c r="C32" s="3">
        <v>72</v>
      </c>
      <c r="D32" s="3">
        <v>50000</v>
      </c>
      <c r="E32" s="3">
        <v>30</v>
      </c>
      <c r="F32" s="3">
        <v>29</v>
      </c>
      <c r="G32" s="3">
        <v>5</v>
      </c>
      <c r="H32" s="3">
        <v>2</v>
      </c>
      <c r="I32" s="4">
        <f t="shared" si="9"/>
        <v>20</v>
      </c>
      <c r="J32" s="4">
        <f t="shared" si="10"/>
        <v>25</v>
      </c>
      <c r="K32" s="3">
        <f t="shared" si="2"/>
        <v>2102</v>
      </c>
      <c r="L32" s="3">
        <f t="shared" si="11"/>
        <v>0.44</v>
      </c>
      <c r="M32" s="3">
        <f t="shared" si="12"/>
        <v>1667</v>
      </c>
      <c r="N32" s="3">
        <f t="shared" si="3"/>
        <v>6495</v>
      </c>
      <c r="O32" s="3">
        <f t="shared" si="4"/>
        <v>64</v>
      </c>
      <c r="P32" s="3">
        <f t="shared" si="5"/>
        <v>66</v>
      </c>
      <c r="Q32" s="3">
        <f t="shared" si="0"/>
        <v>134528</v>
      </c>
      <c r="R32" s="3">
        <f t="shared" si="1"/>
        <v>138732</v>
      </c>
      <c r="S32" s="3">
        <f t="shared" si="6"/>
        <v>112457</v>
      </c>
      <c r="T32" s="3">
        <f t="shared" si="7"/>
        <v>19.626168224299064</v>
      </c>
      <c r="U32" s="3">
        <f t="shared" si="8"/>
        <v>23.364485981308412</v>
      </c>
    </row>
    <row r="33" spans="2:21" x14ac:dyDescent="0.35">
      <c r="B33" s="3">
        <v>50</v>
      </c>
      <c r="C33" s="3">
        <v>72</v>
      </c>
      <c r="D33" s="3">
        <v>50000</v>
      </c>
      <c r="E33" s="3">
        <v>30</v>
      </c>
      <c r="F33" s="3">
        <v>30</v>
      </c>
      <c r="G33" s="3">
        <v>5</v>
      </c>
      <c r="H33" s="3">
        <v>2</v>
      </c>
      <c r="I33" s="4">
        <f t="shared" si="9"/>
        <v>20</v>
      </c>
      <c r="J33" s="4">
        <f t="shared" si="10"/>
        <v>25</v>
      </c>
      <c r="K33" s="3">
        <f t="shared" si="2"/>
        <v>2117</v>
      </c>
      <c r="L33" s="3">
        <f t="shared" si="11"/>
        <v>0.44</v>
      </c>
      <c r="M33" s="3">
        <f t="shared" si="12"/>
        <v>1667</v>
      </c>
      <c r="N33" s="3">
        <f t="shared" si="3"/>
        <v>6945</v>
      </c>
      <c r="O33" s="3">
        <f t="shared" si="4"/>
        <v>64</v>
      </c>
      <c r="P33" s="3">
        <f t="shared" si="5"/>
        <v>66</v>
      </c>
      <c r="Q33" s="3">
        <f t="shared" si="0"/>
        <v>135488</v>
      </c>
      <c r="R33" s="3">
        <f t="shared" si="1"/>
        <v>139722</v>
      </c>
      <c r="S33" s="3">
        <f t="shared" si="6"/>
        <v>113260</v>
      </c>
      <c r="T33" s="3">
        <f t="shared" si="7"/>
        <v>19.625640120077698</v>
      </c>
      <c r="U33" s="3">
        <f t="shared" si="8"/>
        <v>23.363941373830123</v>
      </c>
    </row>
    <row r="34" spans="2:21" x14ac:dyDescent="0.3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 x14ac:dyDescent="0.35">
      <c r="B35" s="3" t="s">
        <v>18</v>
      </c>
      <c r="C35" s="3"/>
      <c r="D35" s="3"/>
      <c r="E35" s="3"/>
      <c r="F35" s="3"/>
      <c r="G35" s="3"/>
      <c r="H35" s="3"/>
      <c r="I35" s="3"/>
      <c r="J35" s="3"/>
      <c r="K35" s="3">
        <f>SUM(K4:K33)</f>
        <v>56955</v>
      </c>
      <c r="L35" s="3"/>
      <c r="M35" s="3">
        <f>SUM(M4:M33)</f>
        <v>50010</v>
      </c>
      <c r="N35" s="3"/>
      <c r="O35" s="3"/>
      <c r="P35" s="3"/>
      <c r="Q35" s="3">
        <f>SUM(Q4:Q33)</f>
        <v>3626393</v>
      </c>
      <c r="R35" s="3">
        <f>SUM(R4:R33)</f>
        <v>3743682</v>
      </c>
      <c r="S35" s="3">
        <f>SUM(S4:S33)</f>
        <v>3047100</v>
      </c>
      <c r="T35" s="3">
        <f>(Q35-S35)/S35*100</f>
        <v>19.011289422729806</v>
      </c>
      <c r="U35" s="3">
        <f>(R35-S35)/S35*100</f>
        <v>22.8604903022546</v>
      </c>
    </row>
    <row r="36" spans="2:21" x14ac:dyDescent="0.35">
      <c r="M36" s="1">
        <f>M35+N33</f>
        <v>56955</v>
      </c>
    </row>
    <row r="38" spans="2:21" ht="43.5" x14ac:dyDescent="0.35">
      <c r="B38" s="1" t="s">
        <v>37</v>
      </c>
      <c r="C38" s="1" t="s">
        <v>38</v>
      </c>
    </row>
    <row r="42" spans="2:21" ht="43.5" x14ac:dyDescent="0.35">
      <c r="B42" s="1" t="s">
        <v>39</v>
      </c>
      <c r="C42" s="1">
        <v>12</v>
      </c>
      <c r="D42" s="1" t="s">
        <v>43</v>
      </c>
      <c r="E42" s="1">
        <v>20</v>
      </c>
    </row>
    <row r="43" spans="2:21" ht="43.5" x14ac:dyDescent="0.35">
      <c r="B43" s="1" t="s">
        <v>40</v>
      </c>
      <c r="C43" s="1">
        <v>15</v>
      </c>
      <c r="D43" s="1" t="s">
        <v>44</v>
      </c>
      <c r="E43" s="1">
        <v>25</v>
      </c>
    </row>
  </sheetData>
  <mergeCells count="2">
    <mergeCell ref="B1:K1"/>
    <mergeCell ref="L1:P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zoomScale="84" zoomScaleNormal="84" workbookViewId="0">
      <selection activeCell="E2" sqref="E2"/>
    </sheetView>
  </sheetViews>
  <sheetFormatPr defaultColWidth="21.453125" defaultRowHeight="14.5" x14ac:dyDescent="0.35"/>
  <cols>
    <col min="1" max="1" width="10.81640625" style="1" bestFit="1" customWidth="1"/>
    <col min="2" max="2" width="13.81640625" style="1" customWidth="1"/>
    <col min="3" max="3" width="6.26953125" style="1" customWidth="1"/>
    <col min="4" max="4" width="17" style="1" bestFit="1" customWidth="1"/>
    <col min="5" max="5" width="15.1796875" style="1" customWidth="1"/>
    <col min="6" max="6" width="10.54296875" style="1" bestFit="1" customWidth="1"/>
    <col min="7" max="8" width="10.54296875" style="1" customWidth="1"/>
    <col min="9" max="9" width="13.26953125" style="1" customWidth="1"/>
    <col min="10" max="10" width="13" style="1" customWidth="1"/>
    <col min="11" max="11" width="11.1796875" style="2" customWidth="1"/>
    <col min="12" max="12" width="13.7265625" style="1" customWidth="1"/>
    <col min="13" max="13" width="13.54296875" style="1" customWidth="1"/>
    <col min="14" max="16" width="13.7265625" style="1" customWidth="1"/>
    <col min="17" max="17" width="12.1796875" style="1" customWidth="1"/>
    <col min="18" max="18" width="21.453125" style="1"/>
    <col min="19" max="19" width="19" style="1" customWidth="1"/>
    <col min="20" max="20" width="17.81640625" style="1" customWidth="1"/>
    <col min="21" max="24" width="21.453125" style="1"/>
    <col min="25" max="25" width="16.7265625" style="1" customWidth="1"/>
    <col min="26" max="16384" width="21.453125" style="1"/>
  </cols>
  <sheetData>
    <row r="1" spans="1:26" x14ac:dyDescent="0.35">
      <c r="B1" s="22" t="s">
        <v>6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3" t="s">
        <v>16</v>
      </c>
      <c r="N1" s="23"/>
      <c r="O1" s="23"/>
      <c r="P1" s="23"/>
      <c r="Q1" s="23"/>
      <c r="R1" s="23"/>
      <c r="S1" s="23"/>
    </row>
    <row r="2" spans="1:26" ht="58" x14ac:dyDescent="0.35">
      <c r="A2" s="1" t="s">
        <v>0</v>
      </c>
      <c r="B2" s="3" t="s">
        <v>1</v>
      </c>
      <c r="C2" s="3" t="s">
        <v>5</v>
      </c>
      <c r="D2" s="3" t="s">
        <v>2</v>
      </c>
      <c r="E2" s="3" t="s">
        <v>32</v>
      </c>
      <c r="F2" s="3" t="s">
        <v>8</v>
      </c>
      <c r="G2" s="3" t="s">
        <v>36</v>
      </c>
      <c r="H2" s="3" t="s">
        <v>33</v>
      </c>
      <c r="I2" s="3" t="s">
        <v>28</v>
      </c>
      <c r="J2" s="3" t="s">
        <v>29</v>
      </c>
      <c r="K2" s="4" t="s">
        <v>3</v>
      </c>
      <c r="L2" s="3" t="s">
        <v>10</v>
      </c>
      <c r="M2" s="3" t="s">
        <v>13</v>
      </c>
      <c r="N2" s="3" t="s">
        <v>7</v>
      </c>
      <c r="O2" s="3" t="s">
        <v>30</v>
      </c>
      <c r="P2" s="3" t="s">
        <v>31</v>
      </c>
      <c r="Q2" s="3" t="s">
        <v>9</v>
      </c>
      <c r="R2" s="3" t="s">
        <v>34</v>
      </c>
      <c r="S2" s="3" t="s">
        <v>35</v>
      </c>
      <c r="T2" s="3" t="s">
        <v>19</v>
      </c>
      <c r="U2" s="3" t="s">
        <v>20</v>
      </c>
      <c r="V2" s="3" t="s">
        <v>24</v>
      </c>
      <c r="W2" s="3" t="s">
        <v>23</v>
      </c>
      <c r="X2" s="3" t="s">
        <v>25</v>
      </c>
      <c r="Y2" s="3" t="s">
        <v>26</v>
      </c>
      <c r="Z2" s="3" t="s">
        <v>27</v>
      </c>
    </row>
    <row r="3" spans="1:26" x14ac:dyDescent="0.35">
      <c r="B3" s="3" t="s">
        <v>11</v>
      </c>
      <c r="C3" s="3" t="s">
        <v>11</v>
      </c>
      <c r="D3" s="3" t="s">
        <v>11</v>
      </c>
      <c r="E3" s="3" t="s">
        <v>11</v>
      </c>
      <c r="F3" s="3" t="s">
        <v>11</v>
      </c>
      <c r="G3" s="3" t="s">
        <v>11</v>
      </c>
      <c r="H3" s="3" t="s">
        <v>11</v>
      </c>
      <c r="I3" s="3" t="s">
        <v>11</v>
      </c>
      <c r="J3" s="3" t="s">
        <v>11</v>
      </c>
      <c r="K3" s="4" t="s">
        <v>11</v>
      </c>
      <c r="L3" s="3" t="s">
        <v>11</v>
      </c>
      <c r="M3" s="3" t="s">
        <v>12</v>
      </c>
      <c r="N3" s="3" t="s">
        <v>12</v>
      </c>
      <c r="O3" s="3"/>
      <c r="P3" s="3"/>
      <c r="Q3" s="3" t="s">
        <v>12</v>
      </c>
      <c r="R3" s="3" t="s">
        <v>12</v>
      </c>
      <c r="S3" s="3" t="s">
        <v>12</v>
      </c>
      <c r="T3" s="3" t="s">
        <v>12</v>
      </c>
      <c r="U3" s="3" t="s">
        <v>12</v>
      </c>
      <c r="V3" s="3" t="s">
        <v>12</v>
      </c>
      <c r="W3" s="3" t="s">
        <v>12</v>
      </c>
      <c r="X3" s="3"/>
      <c r="Y3" s="3"/>
      <c r="Z3" s="3"/>
    </row>
    <row r="4" spans="1:26" ht="29" x14ac:dyDescent="0.35">
      <c r="A4" s="1" t="s">
        <v>4</v>
      </c>
      <c r="B4" s="3">
        <v>50</v>
      </c>
      <c r="C4" s="3">
        <v>72</v>
      </c>
      <c r="D4" s="3">
        <v>50000</v>
      </c>
      <c r="E4" s="3">
        <v>30</v>
      </c>
      <c r="F4" s="3">
        <v>1</v>
      </c>
      <c r="G4" s="3">
        <v>5</v>
      </c>
      <c r="H4" s="3">
        <v>2</v>
      </c>
      <c r="I4" s="4">
        <f>10 + K4</f>
        <v>11</v>
      </c>
      <c r="J4" s="4">
        <f xml:space="preserve"> 15 + K4</f>
        <v>16</v>
      </c>
      <c r="K4" s="4">
        <f>($L4-$Q4)/$N4</f>
        <v>1</v>
      </c>
      <c r="L4" s="3">
        <v>1667</v>
      </c>
      <c r="M4" s="3">
        <f>($C4-$B4)/$B4</f>
        <v>0.44</v>
      </c>
      <c r="N4" s="3">
        <f>ROUNDUP($D4/$E4,0)</f>
        <v>1667</v>
      </c>
      <c r="O4" s="3">
        <f>$B4+ROUNDUP($B4*($G4+$H4+$I4)%,0)</f>
        <v>59</v>
      </c>
      <c r="P4" s="3">
        <f>$B4+ROUNDUP($B4*($G4+$H4+$J4)%,0)</f>
        <v>62</v>
      </c>
      <c r="Q4" s="3">
        <f>$L4-$N4</f>
        <v>0</v>
      </c>
      <c r="R4" s="3">
        <f>IF(ROUNDUP($B4+($B4*($G4+$H4+$I4)%-$Q4/$N4),0)&gt;=$C4-($C4*3%),ROUNDUP($C4-($C4*3%),0), ROUNDUP($B4+($B4*($G4+$H4+$I4)%-$Q4/$N4),0))</f>
        <v>59</v>
      </c>
      <c r="S4" s="3">
        <f>IF(ROUNDUP($B4+($B4*($G4+$H4+$J4)%-$Q4/$N4),0)&gt;=$C4-($C4*3%),ROUNDUP($C4-($C4*3%),0), ROUNDUP($B4+($B4*($G4+$H4+$J4)%-$Q4/$N4),0))</f>
        <v>62</v>
      </c>
      <c r="T4" s="3">
        <f>N4*O4</f>
        <v>98353</v>
      </c>
      <c r="U4" s="3">
        <f>N4*P4</f>
        <v>103354</v>
      </c>
      <c r="V4" s="3">
        <f>$L4*$R4</f>
        <v>98353</v>
      </c>
      <c r="W4" s="3">
        <f>$L4*$S4</f>
        <v>103354</v>
      </c>
      <c r="X4" s="3">
        <f>$N4*$B4+ROUNDUP($N4*$B4*($G4+$H4)%,0)</f>
        <v>89185</v>
      </c>
      <c r="Y4" s="3">
        <f>($V4-$X4)/$X4*100</f>
        <v>10.279755564276503</v>
      </c>
      <c r="Z4" s="3">
        <f>($W4-$X4)/$X4*100</f>
        <v>15.887200762460054</v>
      </c>
    </row>
    <row r="5" spans="1:26" x14ac:dyDescent="0.35">
      <c r="B5" s="3">
        <v>50</v>
      </c>
      <c r="C5" s="3">
        <v>72</v>
      </c>
      <c r="D5" s="3">
        <v>50000</v>
      </c>
      <c r="E5" s="3">
        <v>30</v>
      </c>
      <c r="F5" s="3">
        <v>2</v>
      </c>
      <c r="G5" s="3">
        <v>5</v>
      </c>
      <c r="H5" s="3">
        <v>2</v>
      </c>
      <c r="I5" s="4">
        <f t="shared" ref="I5:I33" si="0">10 + K5</f>
        <v>11</v>
      </c>
      <c r="J5" s="4">
        <f t="shared" ref="J5:J33" si="1" xml:space="preserve"> 15 + K5</f>
        <v>16</v>
      </c>
      <c r="K5" s="4">
        <f t="shared" ref="K5:K33" si="2">($L5-$Q5)/$N5</f>
        <v>1</v>
      </c>
      <c r="L5" s="3">
        <v>1700</v>
      </c>
      <c r="M5" s="3">
        <f>($C5-$B5)/$B5</f>
        <v>0.44</v>
      </c>
      <c r="N5" s="3">
        <f>ROUNDUP($D5/$E5,0)</f>
        <v>1667</v>
      </c>
      <c r="O5" s="3">
        <f t="shared" ref="O5:O33" si="3">$B5+ROUNDUP($B5*($G5+$H5+$I5)%,0)</f>
        <v>59</v>
      </c>
      <c r="P5" s="3">
        <f t="shared" ref="P5:P33" si="4">$B5+ROUNDUP($B5*($G5+$H5+$J5)%,0)</f>
        <v>62</v>
      </c>
      <c r="Q5" s="3">
        <f>($L5-$N5)+$Q4</f>
        <v>33</v>
      </c>
      <c r="R5" s="3">
        <f t="shared" ref="R5:R33" si="5">IF(ROUNDUP($B5+($B5*($G5+$H5+$I5)%-$Q5/$N5),0)&gt;=$C5-($C5*3%),ROUNDUP($C5-($C5*3%),0), ROUNDUP($B5+($B5*($G5+$H5+$I5)%-$Q5/$N5),0))</f>
        <v>59</v>
      </c>
      <c r="S5" s="3">
        <f t="shared" ref="S5:S33" si="6">IF(ROUNDUP($B5+($B5*($G5+$H5+$J5)%-$Q5/$N5),0)&gt;=$C5-($C5*3%),ROUNDUP($C5-($C5*3%),0), ROUNDUP($B5+($B5*($G5+$H5+$J5)%-$Q5/$N5),0))</f>
        <v>62</v>
      </c>
      <c r="T5" s="3">
        <f t="shared" ref="T5:T33" si="7">N5*O5</f>
        <v>98353</v>
      </c>
      <c r="U5" s="3">
        <f t="shared" ref="U5:U33" si="8">N5*P5</f>
        <v>103354</v>
      </c>
      <c r="V5" s="3">
        <f t="shared" ref="V5:V33" si="9">$L5*$R5</f>
        <v>100300</v>
      </c>
      <c r="W5" s="3">
        <f t="shared" ref="W5:W33" si="10">$L5*$S5</f>
        <v>105400</v>
      </c>
      <c r="X5" s="3">
        <f t="shared" ref="X5:X33" si="11">$N5*$B5+ROUNDUP($N5*$B5*($G5+$H5)%,0)</f>
        <v>89185</v>
      </c>
      <c r="Y5" s="3">
        <f t="shared" ref="Y5:Y33" si="12">($V5-$X5)/$X5*100</f>
        <v>12.462858103941246</v>
      </c>
      <c r="Z5" s="3">
        <f t="shared" ref="Z5:Z33" si="13">($W5-$X5)/$X5*100</f>
        <v>18.181308516006055</v>
      </c>
    </row>
    <row r="6" spans="1:26" x14ac:dyDescent="0.35">
      <c r="B6" s="3">
        <v>50</v>
      </c>
      <c r="C6" s="3">
        <v>72</v>
      </c>
      <c r="D6" s="3">
        <v>50000</v>
      </c>
      <c r="E6" s="3">
        <v>30</v>
      </c>
      <c r="F6" s="3">
        <v>3</v>
      </c>
      <c r="G6" s="3">
        <v>5</v>
      </c>
      <c r="H6" s="3">
        <v>2</v>
      </c>
      <c r="I6" s="4">
        <f t="shared" si="0"/>
        <v>10.980203959208158</v>
      </c>
      <c r="J6" s="4">
        <f t="shared" si="1"/>
        <v>15.980203959208158</v>
      </c>
      <c r="K6" s="4">
        <f t="shared" si="2"/>
        <v>0.98020395920815839</v>
      </c>
      <c r="L6" s="3">
        <v>1345</v>
      </c>
      <c r="M6" s="3">
        <f>($C6-$B6)/$B6</f>
        <v>0.44</v>
      </c>
      <c r="N6" s="3">
        <f>ROUNDUP($D6/$E6,0)</f>
        <v>1667</v>
      </c>
      <c r="O6" s="3">
        <f t="shared" si="3"/>
        <v>59</v>
      </c>
      <c r="P6" s="3">
        <f t="shared" si="4"/>
        <v>62</v>
      </c>
      <c r="Q6" s="3">
        <f>($L6-$N6)+$Q5</f>
        <v>-289</v>
      </c>
      <c r="R6" s="3">
        <f t="shared" si="5"/>
        <v>60</v>
      </c>
      <c r="S6" s="3">
        <f t="shared" si="6"/>
        <v>62</v>
      </c>
      <c r="T6" s="3">
        <f t="shared" si="7"/>
        <v>98353</v>
      </c>
      <c r="U6" s="3">
        <f t="shared" si="8"/>
        <v>103354</v>
      </c>
      <c r="V6" s="3">
        <f t="shared" si="9"/>
        <v>80700</v>
      </c>
      <c r="W6" s="3">
        <f t="shared" si="10"/>
        <v>83390</v>
      </c>
      <c r="X6" s="3">
        <f t="shared" si="11"/>
        <v>89185</v>
      </c>
      <c r="Y6" s="3">
        <f t="shared" si="12"/>
        <v>-9.5139317149744915</v>
      </c>
      <c r="Z6" s="3">
        <f t="shared" si="13"/>
        <v>-6.4977294388069744</v>
      </c>
    </row>
    <row r="7" spans="1:26" x14ac:dyDescent="0.35">
      <c r="B7" s="3">
        <v>50</v>
      </c>
      <c r="C7" s="3">
        <v>72</v>
      </c>
      <c r="D7" s="3">
        <v>50000</v>
      </c>
      <c r="E7" s="3">
        <v>30</v>
      </c>
      <c r="F7" s="3">
        <v>4</v>
      </c>
      <c r="G7" s="3">
        <v>5</v>
      </c>
      <c r="H7" s="3">
        <v>2</v>
      </c>
      <c r="I7" s="4">
        <f t="shared" si="0"/>
        <v>11.173365326934613</v>
      </c>
      <c r="J7" s="4">
        <f t="shared" si="1"/>
        <v>16.173365326934615</v>
      </c>
      <c r="K7" s="4">
        <f t="shared" si="2"/>
        <v>1.1733653269346132</v>
      </c>
      <c r="L7" s="3">
        <v>0</v>
      </c>
      <c r="M7" s="3">
        <f>($C7-$B7)/$B7</f>
        <v>0.44</v>
      </c>
      <c r="N7" s="3">
        <f>ROUNDUP($D7/$E7,0)</f>
        <v>1667</v>
      </c>
      <c r="O7" s="3">
        <f t="shared" si="3"/>
        <v>60</v>
      </c>
      <c r="P7" s="3">
        <f t="shared" si="4"/>
        <v>62</v>
      </c>
      <c r="Q7" s="3">
        <f>($L7-$N7)+$Q6</f>
        <v>-1956</v>
      </c>
      <c r="R7" s="3">
        <f t="shared" si="5"/>
        <v>61</v>
      </c>
      <c r="S7" s="3">
        <f t="shared" si="6"/>
        <v>63</v>
      </c>
      <c r="T7" s="3">
        <f t="shared" si="7"/>
        <v>100020</v>
      </c>
      <c r="U7" s="3">
        <f t="shared" si="8"/>
        <v>103354</v>
      </c>
      <c r="V7" s="3">
        <f t="shared" si="9"/>
        <v>0</v>
      </c>
      <c r="W7" s="3">
        <f t="shared" si="10"/>
        <v>0</v>
      </c>
      <c r="X7" s="3">
        <f t="shared" si="11"/>
        <v>89185</v>
      </c>
      <c r="Y7" s="3">
        <f t="shared" si="12"/>
        <v>-100</v>
      </c>
      <c r="Z7" s="3">
        <f t="shared" si="13"/>
        <v>-100</v>
      </c>
    </row>
    <row r="8" spans="1:26" x14ac:dyDescent="0.35">
      <c r="B8" s="3">
        <v>50</v>
      </c>
      <c r="C8" s="3">
        <v>72</v>
      </c>
      <c r="D8" s="3">
        <v>50000</v>
      </c>
      <c r="E8" s="3">
        <v>30</v>
      </c>
      <c r="F8" s="3">
        <v>5</v>
      </c>
      <c r="G8" s="3">
        <v>5</v>
      </c>
      <c r="H8" s="3">
        <v>2</v>
      </c>
      <c r="I8" s="4">
        <f t="shared" si="0"/>
        <v>12.173365326934613</v>
      </c>
      <c r="J8" s="4">
        <f t="shared" si="1"/>
        <v>17.173365326934615</v>
      </c>
      <c r="K8" s="4">
        <f t="shared" si="2"/>
        <v>2.1733653269346132</v>
      </c>
      <c r="L8" s="3">
        <v>0</v>
      </c>
      <c r="M8" s="3">
        <f t="shared" ref="M8:M33" si="14">($C8-$B8)/$B8</f>
        <v>0.44</v>
      </c>
      <c r="N8" s="3">
        <f t="shared" ref="N8:N33" si="15">ROUNDUP($D8/$E8,0)</f>
        <v>1667</v>
      </c>
      <c r="O8" s="3">
        <f t="shared" si="3"/>
        <v>60</v>
      </c>
      <c r="P8" s="3">
        <f t="shared" si="4"/>
        <v>63</v>
      </c>
      <c r="Q8" s="3">
        <f t="shared" ref="Q8:Q33" si="16">($L8-$N8)+$Q7</f>
        <v>-3623</v>
      </c>
      <c r="R8" s="3">
        <f t="shared" si="5"/>
        <v>62</v>
      </c>
      <c r="S8" s="3">
        <f t="shared" si="6"/>
        <v>65</v>
      </c>
      <c r="T8" s="3">
        <f t="shared" si="7"/>
        <v>100020</v>
      </c>
      <c r="U8" s="3">
        <f t="shared" si="8"/>
        <v>105021</v>
      </c>
      <c r="V8" s="3">
        <f t="shared" si="9"/>
        <v>0</v>
      </c>
      <c r="W8" s="3">
        <f t="shared" si="10"/>
        <v>0</v>
      </c>
      <c r="X8" s="3">
        <f t="shared" si="11"/>
        <v>89185</v>
      </c>
      <c r="Y8" s="3">
        <f t="shared" si="12"/>
        <v>-100</v>
      </c>
      <c r="Z8" s="3">
        <f t="shared" si="13"/>
        <v>-100</v>
      </c>
    </row>
    <row r="9" spans="1:26" x14ac:dyDescent="0.35">
      <c r="B9" s="3">
        <v>50</v>
      </c>
      <c r="C9" s="3">
        <v>72</v>
      </c>
      <c r="D9" s="3">
        <v>50000</v>
      </c>
      <c r="E9" s="3">
        <v>30</v>
      </c>
      <c r="F9" s="3">
        <v>6</v>
      </c>
      <c r="G9" s="3">
        <v>5</v>
      </c>
      <c r="H9" s="3">
        <v>2</v>
      </c>
      <c r="I9" s="4">
        <f t="shared" si="0"/>
        <v>13.173365326934613</v>
      </c>
      <c r="J9" s="4">
        <f t="shared" si="1"/>
        <v>18.173365326934615</v>
      </c>
      <c r="K9" s="4">
        <f t="shared" si="2"/>
        <v>3.1733653269346132</v>
      </c>
      <c r="L9" s="3">
        <v>0</v>
      </c>
      <c r="M9" s="3">
        <f t="shared" si="14"/>
        <v>0.44</v>
      </c>
      <c r="N9" s="3">
        <f t="shared" si="15"/>
        <v>1667</v>
      </c>
      <c r="O9" s="3">
        <f t="shared" si="3"/>
        <v>61</v>
      </c>
      <c r="P9" s="3">
        <f t="shared" si="4"/>
        <v>63</v>
      </c>
      <c r="Q9" s="3">
        <f t="shared" si="16"/>
        <v>-5290</v>
      </c>
      <c r="R9" s="3">
        <f t="shared" si="5"/>
        <v>64</v>
      </c>
      <c r="S9" s="3">
        <f t="shared" si="6"/>
        <v>66</v>
      </c>
      <c r="T9" s="3">
        <f t="shared" si="7"/>
        <v>101687</v>
      </c>
      <c r="U9" s="3">
        <f t="shared" si="8"/>
        <v>105021</v>
      </c>
      <c r="V9" s="3">
        <f t="shared" si="9"/>
        <v>0</v>
      </c>
      <c r="W9" s="3">
        <f t="shared" si="10"/>
        <v>0</v>
      </c>
      <c r="X9" s="3">
        <f t="shared" si="11"/>
        <v>89185</v>
      </c>
      <c r="Y9" s="3">
        <f t="shared" si="12"/>
        <v>-100</v>
      </c>
      <c r="Z9" s="3">
        <f t="shared" si="13"/>
        <v>-100</v>
      </c>
    </row>
    <row r="10" spans="1:26" x14ac:dyDescent="0.35">
      <c r="B10" s="3">
        <v>50</v>
      </c>
      <c r="C10" s="3">
        <v>72</v>
      </c>
      <c r="D10" s="3">
        <v>50000</v>
      </c>
      <c r="E10" s="3">
        <v>30</v>
      </c>
      <c r="F10" s="3">
        <v>7</v>
      </c>
      <c r="G10" s="3">
        <v>5</v>
      </c>
      <c r="H10" s="3">
        <v>2</v>
      </c>
      <c r="I10" s="4">
        <f t="shared" si="0"/>
        <v>14.173365326934613</v>
      </c>
      <c r="J10" s="4">
        <f t="shared" si="1"/>
        <v>19.173365326934615</v>
      </c>
      <c r="K10" s="4">
        <f t="shared" si="2"/>
        <v>4.1733653269346132</v>
      </c>
      <c r="L10" s="3">
        <v>1200</v>
      </c>
      <c r="M10" s="3">
        <f t="shared" si="14"/>
        <v>0.44</v>
      </c>
      <c r="N10" s="3">
        <f t="shared" si="15"/>
        <v>1667</v>
      </c>
      <c r="O10" s="3">
        <f t="shared" si="3"/>
        <v>61</v>
      </c>
      <c r="P10" s="3">
        <f t="shared" si="4"/>
        <v>64</v>
      </c>
      <c r="Q10" s="3">
        <f t="shared" si="16"/>
        <v>-5757</v>
      </c>
      <c r="R10" s="3">
        <f t="shared" si="5"/>
        <v>65</v>
      </c>
      <c r="S10" s="3">
        <f t="shared" si="6"/>
        <v>67</v>
      </c>
      <c r="T10" s="3">
        <f t="shared" si="7"/>
        <v>101687</v>
      </c>
      <c r="U10" s="3">
        <f t="shared" si="8"/>
        <v>106688</v>
      </c>
      <c r="V10" s="3">
        <f t="shared" si="9"/>
        <v>78000</v>
      </c>
      <c r="W10" s="3">
        <f t="shared" si="10"/>
        <v>80400</v>
      </c>
      <c r="X10" s="3">
        <f t="shared" si="11"/>
        <v>89185</v>
      </c>
      <c r="Y10" s="3">
        <f t="shared" si="12"/>
        <v>-12.541346639008802</v>
      </c>
      <c r="Z10" s="3">
        <f t="shared" si="13"/>
        <v>-9.8503111509783032</v>
      </c>
    </row>
    <row r="11" spans="1:26" x14ac:dyDescent="0.35">
      <c r="B11" s="3">
        <v>50</v>
      </c>
      <c r="C11" s="3">
        <v>72</v>
      </c>
      <c r="D11" s="3">
        <v>50000</v>
      </c>
      <c r="E11" s="3">
        <v>30</v>
      </c>
      <c r="F11" s="3">
        <v>8</v>
      </c>
      <c r="G11" s="3">
        <v>5</v>
      </c>
      <c r="H11" s="3">
        <v>2</v>
      </c>
      <c r="I11" s="4">
        <f t="shared" si="0"/>
        <v>14.453509298140371</v>
      </c>
      <c r="J11" s="4">
        <f t="shared" si="1"/>
        <v>19.453509298140371</v>
      </c>
      <c r="K11" s="4">
        <f t="shared" si="2"/>
        <v>4.4535092981403723</v>
      </c>
      <c r="L11" s="3">
        <v>0</v>
      </c>
      <c r="M11" s="3">
        <f t="shared" si="14"/>
        <v>0.44</v>
      </c>
      <c r="N11" s="3">
        <f t="shared" si="15"/>
        <v>1667</v>
      </c>
      <c r="O11" s="3">
        <f t="shared" si="3"/>
        <v>61</v>
      </c>
      <c r="P11" s="3">
        <f t="shared" si="4"/>
        <v>64</v>
      </c>
      <c r="Q11" s="3">
        <f t="shared" si="16"/>
        <v>-7424</v>
      </c>
      <c r="R11" s="3">
        <f t="shared" si="5"/>
        <v>66</v>
      </c>
      <c r="S11" s="3">
        <f t="shared" si="6"/>
        <v>68</v>
      </c>
      <c r="T11" s="3">
        <f t="shared" si="7"/>
        <v>101687</v>
      </c>
      <c r="U11" s="3">
        <f t="shared" si="8"/>
        <v>106688</v>
      </c>
      <c r="V11" s="3">
        <f t="shared" si="9"/>
        <v>0</v>
      </c>
      <c r="W11" s="3">
        <f t="shared" si="10"/>
        <v>0</v>
      </c>
      <c r="X11" s="3">
        <f t="shared" si="11"/>
        <v>89185</v>
      </c>
      <c r="Y11" s="3">
        <f t="shared" si="12"/>
        <v>-100</v>
      </c>
      <c r="Z11" s="3">
        <f t="shared" si="13"/>
        <v>-100</v>
      </c>
    </row>
    <row r="12" spans="1:26" x14ac:dyDescent="0.35">
      <c r="B12" s="3">
        <v>50</v>
      </c>
      <c r="C12" s="3">
        <v>72</v>
      </c>
      <c r="D12" s="3">
        <v>50000</v>
      </c>
      <c r="E12" s="3">
        <v>30</v>
      </c>
      <c r="F12" s="3">
        <v>9</v>
      </c>
      <c r="G12" s="3">
        <v>5</v>
      </c>
      <c r="H12" s="3">
        <v>2</v>
      </c>
      <c r="I12" s="4">
        <f t="shared" si="0"/>
        <v>15.453509298140371</v>
      </c>
      <c r="J12" s="4">
        <f t="shared" si="1"/>
        <v>20.453509298140371</v>
      </c>
      <c r="K12" s="4">
        <f t="shared" si="2"/>
        <v>5.4535092981403723</v>
      </c>
      <c r="L12" s="3">
        <v>0</v>
      </c>
      <c r="M12" s="3">
        <f t="shared" si="14"/>
        <v>0.44</v>
      </c>
      <c r="N12" s="3">
        <f t="shared" si="15"/>
        <v>1667</v>
      </c>
      <c r="O12" s="3">
        <f t="shared" si="3"/>
        <v>62</v>
      </c>
      <c r="P12" s="3">
        <f t="shared" si="4"/>
        <v>64</v>
      </c>
      <c r="Q12" s="3">
        <f t="shared" si="16"/>
        <v>-9091</v>
      </c>
      <c r="R12" s="3">
        <f t="shared" si="5"/>
        <v>67</v>
      </c>
      <c r="S12" s="3">
        <f t="shared" si="6"/>
        <v>70</v>
      </c>
      <c r="T12" s="3">
        <f t="shared" si="7"/>
        <v>103354</v>
      </c>
      <c r="U12" s="3">
        <f t="shared" si="8"/>
        <v>106688</v>
      </c>
      <c r="V12" s="3">
        <f t="shared" si="9"/>
        <v>0</v>
      </c>
      <c r="W12" s="3">
        <f t="shared" si="10"/>
        <v>0</v>
      </c>
      <c r="X12" s="3">
        <f t="shared" si="11"/>
        <v>89185</v>
      </c>
      <c r="Y12" s="3">
        <f t="shared" si="12"/>
        <v>-100</v>
      </c>
      <c r="Z12" s="3">
        <f t="shared" si="13"/>
        <v>-100</v>
      </c>
    </row>
    <row r="13" spans="1:26" x14ac:dyDescent="0.35">
      <c r="B13" s="3">
        <v>50</v>
      </c>
      <c r="C13" s="3">
        <v>72</v>
      </c>
      <c r="D13" s="3">
        <v>50000</v>
      </c>
      <c r="E13" s="3">
        <v>30</v>
      </c>
      <c r="F13" s="3">
        <v>10</v>
      </c>
      <c r="G13" s="3">
        <v>5</v>
      </c>
      <c r="H13" s="3">
        <v>2</v>
      </c>
      <c r="I13" s="4">
        <f t="shared" si="0"/>
        <v>16.453509298140371</v>
      </c>
      <c r="J13" s="4">
        <f t="shared" si="1"/>
        <v>21.453509298140371</v>
      </c>
      <c r="K13" s="4">
        <f t="shared" si="2"/>
        <v>6.4535092981403723</v>
      </c>
      <c r="L13" s="3">
        <v>1775</v>
      </c>
      <c r="M13" s="3">
        <f t="shared" si="14"/>
        <v>0.44</v>
      </c>
      <c r="N13" s="3">
        <f t="shared" si="15"/>
        <v>1667</v>
      </c>
      <c r="O13" s="3">
        <f t="shared" si="3"/>
        <v>62</v>
      </c>
      <c r="P13" s="3">
        <f t="shared" si="4"/>
        <v>65</v>
      </c>
      <c r="Q13" s="3">
        <f t="shared" si="16"/>
        <v>-8983</v>
      </c>
      <c r="R13" s="3">
        <f t="shared" si="5"/>
        <v>68</v>
      </c>
      <c r="S13" s="3">
        <f t="shared" si="6"/>
        <v>70</v>
      </c>
      <c r="T13" s="3">
        <f t="shared" si="7"/>
        <v>103354</v>
      </c>
      <c r="U13" s="3">
        <f t="shared" si="8"/>
        <v>108355</v>
      </c>
      <c r="V13" s="3">
        <f t="shared" si="9"/>
        <v>120700</v>
      </c>
      <c r="W13" s="3">
        <f t="shared" si="10"/>
        <v>124250</v>
      </c>
      <c r="X13" s="3">
        <f t="shared" si="11"/>
        <v>89185</v>
      </c>
      <c r="Y13" s="3">
        <f t="shared" si="12"/>
        <v>35.336659752200482</v>
      </c>
      <c r="Z13" s="3">
        <f t="shared" si="13"/>
        <v>39.317149744912264</v>
      </c>
    </row>
    <row r="14" spans="1:26" x14ac:dyDescent="0.35">
      <c r="B14" s="3">
        <v>50</v>
      </c>
      <c r="C14" s="3">
        <v>72</v>
      </c>
      <c r="D14" s="3">
        <v>50000</v>
      </c>
      <c r="E14" s="3">
        <v>30</v>
      </c>
      <c r="F14" s="3">
        <v>11</v>
      </c>
      <c r="G14" s="3">
        <v>5</v>
      </c>
      <c r="H14" s="3">
        <v>2</v>
      </c>
      <c r="I14" s="4">
        <f t="shared" si="0"/>
        <v>16.388722255548892</v>
      </c>
      <c r="J14" s="4">
        <f t="shared" si="1"/>
        <v>21.388722255548892</v>
      </c>
      <c r="K14" s="4">
        <f t="shared" si="2"/>
        <v>6.3887222555488901</v>
      </c>
      <c r="L14" s="3">
        <v>300</v>
      </c>
      <c r="M14" s="3">
        <f t="shared" si="14"/>
        <v>0.44</v>
      </c>
      <c r="N14" s="3">
        <f t="shared" si="15"/>
        <v>1667</v>
      </c>
      <c r="O14" s="3">
        <f t="shared" si="3"/>
        <v>62</v>
      </c>
      <c r="P14" s="3">
        <f t="shared" si="4"/>
        <v>65</v>
      </c>
      <c r="Q14" s="3">
        <f t="shared" si="16"/>
        <v>-10350</v>
      </c>
      <c r="R14" s="3">
        <f t="shared" si="5"/>
        <v>68</v>
      </c>
      <c r="S14" s="3">
        <f t="shared" si="6"/>
        <v>70</v>
      </c>
      <c r="T14" s="3">
        <f t="shared" si="7"/>
        <v>103354</v>
      </c>
      <c r="U14" s="3">
        <f t="shared" si="8"/>
        <v>108355</v>
      </c>
      <c r="V14" s="3">
        <f t="shared" si="9"/>
        <v>20400</v>
      </c>
      <c r="W14" s="3">
        <f t="shared" si="10"/>
        <v>21000</v>
      </c>
      <c r="X14" s="3">
        <f t="shared" si="11"/>
        <v>89185</v>
      </c>
      <c r="Y14" s="3">
        <f t="shared" si="12"/>
        <v>-77.126198351740754</v>
      </c>
      <c r="Z14" s="3">
        <f t="shared" si="13"/>
        <v>-76.453439479733149</v>
      </c>
    </row>
    <row r="15" spans="1:26" x14ac:dyDescent="0.35">
      <c r="B15" s="3">
        <v>50</v>
      </c>
      <c r="C15" s="3">
        <v>72</v>
      </c>
      <c r="D15" s="3">
        <v>50000</v>
      </c>
      <c r="E15" s="3">
        <v>30</v>
      </c>
      <c r="F15" s="3">
        <v>12</v>
      </c>
      <c r="G15" s="3">
        <v>5</v>
      </c>
      <c r="H15" s="3">
        <v>2</v>
      </c>
      <c r="I15" s="4">
        <f t="shared" si="0"/>
        <v>17.208758248350328</v>
      </c>
      <c r="J15" s="4">
        <f t="shared" si="1"/>
        <v>22.208758248350328</v>
      </c>
      <c r="K15" s="4">
        <f t="shared" si="2"/>
        <v>7.2087582483503301</v>
      </c>
      <c r="L15" s="3">
        <v>2280</v>
      </c>
      <c r="M15" s="3">
        <f t="shared" si="14"/>
        <v>0.44</v>
      </c>
      <c r="N15" s="3">
        <f t="shared" si="15"/>
        <v>1667</v>
      </c>
      <c r="O15" s="3">
        <f t="shared" si="3"/>
        <v>63</v>
      </c>
      <c r="P15" s="3">
        <f t="shared" si="4"/>
        <v>65</v>
      </c>
      <c r="Q15" s="3">
        <f t="shared" si="16"/>
        <v>-9737</v>
      </c>
      <c r="R15" s="3">
        <f t="shared" si="5"/>
        <v>68</v>
      </c>
      <c r="S15" s="3">
        <f t="shared" si="6"/>
        <v>70</v>
      </c>
      <c r="T15" s="3">
        <f t="shared" si="7"/>
        <v>105021</v>
      </c>
      <c r="U15" s="3">
        <f t="shared" si="8"/>
        <v>108355</v>
      </c>
      <c r="V15" s="3">
        <f t="shared" si="9"/>
        <v>155040</v>
      </c>
      <c r="W15" s="3">
        <f t="shared" si="10"/>
        <v>159600</v>
      </c>
      <c r="X15" s="3">
        <f t="shared" si="11"/>
        <v>89185</v>
      </c>
      <c r="Y15" s="3">
        <f t="shared" si="12"/>
        <v>73.84089252677019</v>
      </c>
      <c r="Z15" s="3">
        <f t="shared" si="13"/>
        <v>78.953859954028133</v>
      </c>
    </row>
    <row r="16" spans="1:26" x14ac:dyDescent="0.35">
      <c r="B16" s="3">
        <v>50</v>
      </c>
      <c r="C16" s="3">
        <v>72</v>
      </c>
      <c r="D16" s="3">
        <v>50000</v>
      </c>
      <c r="E16" s="3">
        <v>30</v>
      </c>
      <c r="F16" s="3">
        <v>13</v>
      </c>
      <c r="G16" s="3">
        <v>5</v>
      </c>
      <c r="H16" s="3">
        <v>2</v>
      </c>
      <c r="I16" s="4">
        <f t="shared" si="0"/>
        <v>16.841031793641271</v>
      </c>
      <c r="J16" s="4">
        <f t="shared" si="1"/>
        <v>21.841031793641271</v>
      </c>
      <c r="K16" s="4">
        <f t="shared" si="2"/>
        <v>6.8410317936412719</v>
      </c>
      <c r="L16" s="3">
        <v>1872</v>
      </c>
      <c r="M16" s="3">
        <f t="shared" si="14"/>
        <v>0.44</v>
      </c>
      <c r="N16" s="3">
        <f t="shared" si="15"/>
        <v>1667</v>
      </c>
      <c r="O16" s="3">
        <f t="shared" si="3"/>
        <v>62</v>
      </c>
      <c r="P16" s="3">
        <f t="shared" si="4"/>
        <v>65</v>
      </c>
      <c r="Q16" s="3">
        <f t="shared" si="16"/>
        <v>-9532</v>
      </c>
      <c r="R16" s="3">
        <f t="shared" si="5"/>
        <v>68</v>
      </c>
      <c r="S16" s="3">
        <f t="shared" si="6"/>
        <v>70</v>
      </c>
      <c r="T16" s="3">
        <f t="shared" si="7"/>
        <v>103354</v>
      </c>
      <c r="U16" s="3">
        <f t="shared" si="8"/>
        <v>108355</v>
      </c>
      <c r="V16" s="3">
        <f t="shared" si="9"/>
        <v>127296</v>
      </c>
      <c r="W16" s="3">
        <f t="shared" si="10"/>
        <v>131040</v>
      </c>
      <c r="X16" s="3">
        <f t="shared" si="11"/>
        <v>89185</v>
      </c>
      <c r="Y16" s="3">
        <f t="shared" si="12"/>
        <v>42.732522285137634</v>
      </c>
      <c r="Z16" s="3">
        <f t="shared" si="13"/>
        <v>46.930537646465211</v>
      </c>
    </row>
    <row r="17" spans="2:26" x14ac:dyDescent="0.35">
      <c r="B17" s="3">
        <v>50</v>
      </c>
      <c r="C17" s="3">
        <v>72</v>
      </c>
      <c r="D17" s="3">
        <v>50000</v>
      </c>
      <c r="E17" s="3">
        <v>30</v>
      </c>
      <c r="F17" s="3">
        <v>14</v>
      </c>
      <c r="G17" s="3">
        <v>5</v>
      </c>
      <c r="H17" s="3">
        <v>2</v>
      </c>
      <c r="I17" s="4">
        <f t="shared" si="0"/>
        <v>16.718056388722257</v>
      </c>
      <c r="J17" s="4">
        <f t="shared" si="1"/>
        <v>21.718056388722257</v>
      </c>
      <c r="K17" s="4">
        <f t="shared" si="2"/>
        <v>6.718056388722256</v>
      </c>
      <c r="L17" s="3">
        <v>2456</v>
      </c>
      <c r="M17" s="3">
        <f t="shared" si="14"/>
        <v>0.44</v>
      </c>
      <c r="N17" s="3">
        <f t="shared" si="15"/>
        <v>1667</v>
      </c>
      <c r="O17" s="3">
        <f t="shared" si="3"/>
        <v>62</v>
      </c>
      <c r="P17" s="3">
        <f t="shared" si="4"/>
        <v>65</v>
      </c>
      <c r="Q17" s="3">
        <f t="shared" si="16"/>
        <v>-8743</v>
      </c>
      <c r="R17" s="3">
        <f t="shared" si="5"/>
        <v>68</v>
      </c>
      <c r="S17" s="3">
        <f t="shared" si="6"/>
        <v>70</v>
      </c>
      <c r="T17" s="3">
        <f t="shared" si="7"/>
        <v>103354</v>
      </c>
      <c r="U17" s="3">
        <f t="shared" si="8"/>
        <v>108355</v>
      </c>
      <c r="V17" s="3">
        <f t="shared" si="9"/>
        <v>167008</v>
      </c>
      <c r="W17" s="3">
        <f t="shared" si="10"/>
        <v>171920</v>
      </c>
      <c r="X17" s="3">
        <f t="shared" si="11"/>
        <v>89185</v>
      </c>
      <c r="Y17" s="3">
        <f t="shared" si="12"/>
        <v>87.260189493748953</v>
      </c>
      <c r="Z17" s="3">
        <f t="shared" si="13"/>
        <v>92.767842125918037</v>
      </c>
    </row>
    <row r="18" spans="2:26" x14ac:dyDescent="0.35">
      <c r="B18" s="3">
        <v>50</v>
      </c>
      <c r="C18" s="3">
        <v>72</v>
      </c>
      <c r="D18" s="3">
        <v>50000</v>
      </c>
      <c r="E18" s="3">
        <v>30</v>
      </c>
      <c r="F18" s="3">
        <v>15</v>
      </c>
      <c r="G18" s="3">
        <v>5</v>
      </c>
      <c r="H18" s="3">
        <v>2</v>
      </c>
      <c r="I18" s="4">
        <f t="shared" si="0"/>
        <v>16.244751049790043</v>
      </c>
      <c r="J18" s="4">
        <f t="shared" si="1"/>
        <v>21.244751049790043</v>
      </c>
      <c r="K18" s="4">
        <f t="shared" si="2"/>
        <v>6.2447510497900423</v>
      </c>
      <c r="L18" s="3">
        <v>340</v>
      </c>
      <c r="M18" s="3">
        <f t="shared" si="14"/>
        <v>0.44</v>
      </c>
      <c r="N18" s="3">
        <f t="shared" si="15"/>
        <v>1667</v>
      </c>
      <c r="O18" s="3">
        <f t="shared" si="3"/>
        <v>62</v>
      </c>
      <c r="P18" s="3">
        <f t="shared" si="4"/>
        <v>65</v>
      </c>
      <c r="Q18" s="3">
        <f t="shared" si="16"/>
        <v>-10070</v>
      </c>
      <c r="R18" s="3">
        <f t="shared" si="5"/>
        <v>68</v>
      </c>
      <c r="S18" s="3">
        <f t="shared" si="6"/>
        <v>70</v>
      </c>
      <c r="T18" s="3">
        <f t="shared" si="7"/>
        <v>103354</v>
      </c>
      <c r="U18" s="3">
        <f t="shared" si="8"/>
        <v>108355</v>
      </c>
      <c r="V18" s="3">
        <f t="shared" si="9"/>
        <v>23120</v>
      </c>
      <c r="W18" s="3">
        <f t="shared" si="10"/>
        <v>23800</v>
      </c>
      <c r="X18" s="3">
        <f t="shared" si="11"/>
        <v>89185</v>
      </c>
      <c r="Y18" s="3">
        <f t="shared" si="12"/>
        <v>-74.076358131972867</v>
      </c>
      <c r="Z18" s="3">
        <f t="shared" si="13"/>
        <v>-73.313898077030899</v>
      </c>
    </row>
    <row r="19" spans="2:26" x14ac:dyDescent="0.35">
      <c r="B19" s="3">
        <v>50</v>
      </c>
      <c r="C19" s="3">
        <v>72</v>
      </c>
      <c r="D19" s="3">
        <v>50000</v>
      </c>
      <c r="E19" s="3">
        <v>30</v>
      </c>
      <c r="F19" s="3">
        <v>16</v>
      </c>
      <c r="G19" s="3">
        <v>5</v>
      </c>
      <c r="H19" s="3">
        <v>2</v>
      </c>
      <c r="I19" s="4">
        <f t="shared" si="0"/>
        <v>17.040791841631673</v>
      </c>
      <c r="J19" s="4">
        <f t="shared" si="1"/>
        <v>22.040791841631673</v>
      </c>
      <c r="K19" s="4">
        <f t="shared" si="2"/>
        <v>7.0407918416316733</v>
      </c>
      <c r="L19" s="3">
        <v>210</v>
      </c>
      <c r="M19" s="3">
        <f t="shared" si="14"/>
        <v>0.44</v>
      </c>
      <c r="N19" s="3">
        <f t="shared" si="15"/>
        <v>1667</v>
      </c>
      <c r="O19" s="3">
        <f t="shared" si="3"/>
        <v>63</v>
      </c>
      <c r="P19" s="3">
        <f t="shared" si="4"/>
        <v>65</v>
      </c>
      <c r="Q19" s="3">
        <f t="shared" si="16"/>
        <v>-11527</v>
      </c>
      <c r="R19" s="3">
        <f t="shared" si="5"/>
        <v>69</v>
      </c>
      <c r="S19" s="3">
        <f t="shared" si="6"/>
        <v>70</v>
      </c>
      <c r="T19" s="3">
        <f t="shared" si="7"/>
        <v>105021</v>
      </c>
      <c r="U19" s="3">
        <f t="shared" si="8"/>
        <v>108355</v>
      </c>
      <c r="V19" s="3">
        <f t="shared" si="9"/>
        <v>14490</v>
      </c>
      <c r="W19" s="3">
        <f t="shared" si="10"/>
        <v>14700</v>
      </c>
      <c r="X19" s="3">
        <f t="shared" si="11"/>
        <v>89185</v>
      </c>
      <c r="Y19" s="3">
        <f t="shared" si="12"/>
        <v>-83.752873241015863</v>
      </c>
      <c r="Z19" s="3">
        <f t="shared" si="13"/>
        <v>-83.5174076358132</v>
      </c>
    </row>
    <row r="20" spans="2:26" x14ac:dyDescent="0.35">
      <c r="B20" s="3">
        <v>50</v>
      </c>
      <c r="C20" s="3">
        <v>72</v>
      </c>
      <c r="D20" s="3">
        <v>50000</v>
      </c>
      <c r="E20" s="3">
        <v>30</v>
      </c>
      <c r="F20" s="3">
        <v>17</v>
      </c>
      <c r="G20" s="3">
        <v>5</v>
      </c>
      <c r="H20" s="3">
        <v>2</v>
      </c>
      <c r="I20" s="4">
        <f t="shared" si="0"/>
        <v>17.91481703659268</v>
      </c>
      <c r="J20" s="4">
        <f t="shared" si="1"/>
        <v>22.91481703659268</v>
      </c>
      <c r="K20" s="4">
        <f t="shared" si="2"/>
        <v>7.9148170365926811</v>
      </c>
      <c r="L20" s="3">
        <v>2345</v>
      </c>
      <c r="M20" s="3">
        <f t="shared" si="14"/>
        <v>0.44</v>
      </c>
      <c r="N20" s="3">
        <f t="shared" si="15"/>
        <v>1667</v>
      </c>
      <c r="O20" s="3">
        <f t="shared" si="3"/>
        <v>63</v>
      </c>
      <c r="P20" s="3">
        <f t="shared" si="4"/>
        <v>65</v>
      </c>
      <c r="Q20" s="3">
        <f t="shared" si="16"/>
        <v>-10849</v>
      </c>
      <c r="R20" s="3">
        <f t="shared" si="5"/>
        <v>69</v>
      </c>
      <c r="S20" s="3">
        <f t="shared" si="6"/>
        <v>70</v>
      </c>
      <c r="T20" s="3">
        <f t="shared" si="7"/>
        <v>105021</v>
      </c>
      <c r="U20" s="3">
        <f t="shared" si="8"/>
        <v>108355</v>
      </c>
      <c r="V20" s="3">
        <f t="shared" si="9"/>
        <v>161805</v>
      </c>
      <c r="W20" s="3">
        <f t="shared" si="10"/>
        <v>164150</v>
      </c>
      <c r="X20" s="3">
        <f t="shared" si="11"/>
        <v>89185</v>
      </c>
      <c r="Y20" s="3">
        <f t="shared" si="12"/>
        <v>81.426248808656169</v>
      </c>
      <c r="Z20" s="3">
        <f t="shared" si="13"/>
        <v>84.05561473341929</v>
      </c>
    </row>
    <row r="21" spans="2:26" x14ac:dyDescent="0.35">
      <c r="B21" s="3">
        <v>50</v>
      </c>
      <c r="C21" s="3">
        <v>72</v>
      </c>
      <c r="D21" s="3">
        <v>50000</v>
      </c>
      <c r="E21" s="3">
        <v>30</v>
      </c>
      <c r="F21" s="3">
        <v>18</v>
      </c>
      <c r="G21" s="3">
        <v>5</v>
      </c>
      <c r="H21" s="3">
        <v>2</v>
      </c>
      <c r="I21" s="4">
        <f t="shared" si="0"/>
        <v>17.508098380323936</v>
      </c>
      <c r="J21" s="4">
        <f t="shared" si="1"/>
        <v>22.508098380323936</v>
      </c>
      <c r="K21" s="4">
        <f t="shared" si="2"/>
        <v>7.5080983803239354</v>
      </c>
      <c r="L21" s="3">
        <v>890</v>
      </c>
      <c r="M21" s="3">
        <f t="shared" si="14"/>
        <v>0.44</v>
      </c>
      <c r="N21" s="3">
        <f t="shared" si="15"/>
        <v>1667</v>
      </c>
      <c r="O21" s="3">
        <f t="shared" si="3"/>
        <v>63</v>
      </c>
      <c r="P21" s="3">
        <f t="shared" si="4"/>
        <v>65</v>
      </c>
      <c r="Q21" s="3">
        <f t="shared" si="16"/>
        <v>-11626</v>
      </c>
      <c r="R21" s="3">
        <f t="shared" si="5"/>
        <v>70</v>
      </c>
      <c r="S21" s="3">
        <f t="shared" si="6"/>
        <v>70</v>
      </c>
      <c r="T21" s="3">
        <f t="shared" si="7"/>
        <v>105021</v>
      </c>
      <c r="U21" s="3">
        <f t="shared" si="8"/>
        <v>108355</v>
      </c>
      <c r="V21" s="3">
        <f t="shared" si="9"/>
        <v>62300</v>
      </c>
      <c r="W21" s="3">
        <f t="shared" si="10"/>
        <v>62300</v>
      </c>
      <c r="X21" s="3">
        <f t="shared" si="11"/>
        <v>89185</v>
      </c>
      <c r="Y21" s="3">
        <f t="shared" si="12"/>
        <v>-30.14520378987498</v>
      </c>
      <c r="Z21" s="3">
        <f t="shared" si="13"/>
        <v>-30.14520378987498</v>
      </c>
    </row>
    <row r="22" spans="2:26" x14ac:dyDescent="0.35">
      <c r="B22" s="3">
        <v>50</v>
      </c>
      <c r="C22" s="3">
        <v>72</v>
      </c>
      <c r="D22" s="3">
        <v>50000</v>
      </c>
      <c r="E22" s="3">
        <v>30</v>
      </c>
      <c r="F22" s="3">
        <v>19</v>
      </c>
      <c r="G22" s="3">
        <v>5</v>
      </c>
      <c r="H22" s="3">
        <v>2</v>
      </c>
      <c r="I22" s="4">
        <f t="shared" si="0"/>
        <v>17.974205158968207</v>
      </c>
      <c r="J22" s="4">
        <f t="shared" si="1"/>
        <v>22.974205158968207</v>
      </c>
      <c r="K22" s="4">
        <f t="shared" si="2"/>
        <v>7.9742051589682061</v>
      </c>
      <c r="L22" s="3">
        <v>2170</v>
      </c>
      <c r="M22" s="3">
        <f t="shared" si="14"/>
        <v>0.44</v>
      </c>
      <c r="N22" s="3">
        <f t="shared" si="15"/>
        <v>1667</v>
      </c>
      <c r="O22" s="3">
        <f t="shared" si="3"/>
        <v>63</v>
      </c>
      <c r="P22" s="3">
        <f t="shared" si="4"/>
        <v>65</v>
      </c>
      <c r="Q22" s="3">
        <f t="shared" si="16"/>
        <v>-11123</v>
      </c>
      <c r="R22" s="3">
        <f t="shared" si="5"/>
        <v>70</v>
      </c>
      <c r="S22" s="3">
        <f t="shared" si="6"/>
        <v>70</v>
      </c>
      <c r="T22" s="3">
        <f t="shared" si="7"/>
        <v>105021</v>
      </c>
      <c r="U22" s="3">
        <f t="shared" si="8"/>
        <v>108355</v>
      </c>
      <c r="V22" s="3">
        <f t="shared" si="9"/>
        <v>151900</v>
      </c>
      <c r="W22" s="3">
        <f t="shared" si="10"/>
        <v>151900</v>
      </c>
      <c r="X22" s="3">
        <f t="shared" si="11"/>
        <v>89185</v>
      </c>
      <c r="Y22" s="3">
        <f t="shared" si="12"/>
        <v>70.320121096596964</v>
      </c>
      <c r="Z22" s="3">
        <f t="shared" si="13"/>
        <v>70.320121096596964</v>
      </c>
    </row>
    <row r="23" spans="2:26" x14ac:dyDescent="0.35">
      <c r="B23" s="3">
        <v>50</v>
      </c>
      <c r="C23" s="3">
        <v>72</v>
      </c>
      <c r="D23" s="3">
        <v>50000</v>
      </c>
      <c r="E23" s="3">
        <v>30</v>
      </c>
      <c r="F23" s="3">
        <v>20</v>
      </c>
      <c r="G23" s="3">
        <v>5</v>
      </c>
      <c r="H23" s="3">
        <v>2</v>
      </c>
      <c r="I23" s="4">
        <f t="shared" si="0"/>
        <v>17.672465506898618</v>
      </c>
      <c r="J23" s="4">
        <f t="shared" si="1"/>
        <v>22.672465506898618</v>
      </c>
      <c r="K23" s="4">
        <f t="shared" si="2"/>
        <v>7.6724655068986198</v>
      </c>
      <c r="L23" s="3">
        <v>1267</v>
      </c>
      <c r="M23" s="3">
        <f t="shared" si="14"/>
        <v>0.44</v>
      </c>
      <c r="N23" s="3">
        <f t="shared" si="15"/>
        <v>1667</v>
      </c>
      <c r="O23" s="3">
        <f t="shared" si="3"/>
        <v>63</v>
      </c>
      <c r="P23" s="3">
        <f t="shared" si="4"/>
        <v>65</v>
      </c>
      <c r="Q23" s="3">
        <f t="shared" si="16"/>
        <v>-11523</v>
      </c>
      <c r="R23" s="3">
        <f t="shared" si="5"/>
        <v>70</v>
      </c>
      <c r="S23" s="3">
        <f t="shared" si="6"/>
        <v>70</v>
      </c>
      <c r="T23" s="3">
        <f t="shared" si="7"/>
        <v>105021</v>
      </c>
      <c r="U23" s="3">
        <f t="shared" si="8"/>
        <v>108355</v>
      </c>
      <c r="V23" s="3">
        <f t="shared" si="9"/>
        <v>88690</v>
      </c>
      <c r="W23" s="3">
        <f t="shared" si="10"/>
        <v>88690</v>
      </c>
      <c r="X23" s="3">
        <f t="shared" si="11"/>
        <v>89185</v>
      </c>
      <c r="Y23" s="3">
        <f t="shared" si="12"/>
        <v>-0.55502606940629029</v>
      </c>
      <c r="Z23" s="3">
        <f t="shared" si="13"/>
        <v>-0.55502606940629029</v>
      </c>
    </row>
    <row r="24" spans="2:26" x14ac:dyDescent="0.35">
      <c r="B24" s="3">
        <v>50</v>
      </c>
      <c r="C24" s="3">
        <v>72</v>
      </c>
      <c r="D24" s="3">
        <v>50000</v>
      </c>
      <c r="E24" s="3">
        <v>30</v>
      </c>
      <c r="F24" s="3">
        <v>21</v>
      </c>
      <c r="G24" s="3">
        <v>5</v>
      </c>
      <c r="H24" s="3">
        <v>2</v>
      </c>
      <c r="I24" s="4">
        <f t="shared" si="0"/>
        <v>17.912417516496703</v>
      </c>
      <c r="J24" s="4">
        <f t="shared" si="1"/>
        <v>22.912417516496703</v>
      </c>
      <c r="K24" s="4">
        <f t="shared" si="2"/>
        <v>7.912417516496701</v>
      </c>
      <c r="L24" s="3">
        <v>1346</v>
      </c>
      <c r="M24" s="3">
        <f t="shared" si="14"/>
        <v>0.44</v>
      </c>
      <c r="N24" s="3">
        <f t="shared" si="15"/>
        <v>1667</v>
      </c>
      <c r="O24" s="3">
        <f t="shared" si="3"/>
        <v>63</v>
      </c>
      <c r="P24" s="3">
        <f t="shared" si="4"/>
        <v>65</v>
      </c>
      <c r="Q24" s="3">
        <f t="shared" si="16"/>
        <v>-11844</v>
      </c>
      <c r="R24" s="3">
        <f t="shared" si="5"/>
        <v>70</v>
      </c>
      <c r="S24" s="3">
        <f t="shared" si="6"/>
        <v>70</v>
      </c>
      <c r="T24" s="3">
        <f t="shared" si="7"/>
        <v>105021</v>
      </c>
      <c r="U24" s="3">
        <f t="shared" si="8"/>
        <v>108355</v>
      </c>
      <c r="V24" s="3">
        <f t="shared" si="9"/>
        <v>94220</v>
      </c>
      <c r="W24" s="3">
        <f t="shared" si="10"/>
        <v>94220</v>
      </c>
      <c r="X24" s="3">
        <f t="shared" si="11"/>
        <v>89185</v>
      </c>
      <c r="Y24" s="3">
        <f t="shared" si="12"/>
        <v>5.6455682009306498</v>
      </c>
      <c r="Z24" s="3">
        <f t="shared" si="13"/>
        <v>5.6455682009306498</v>
      </c>
    </row>
    <row r="25" spans="2:26" x14ac:dyDescent="0.35">
      <c r="B25" s="3">
        <v>50</v>
      </c>
      <c r="C25" s="3">
        <v>72</v>
      </c>
      <c r="D25" s="3">
        <v>50000</v>
      </c>
      <c r="E25" s="3">
        <v>30</v>
      </c>
      <c r="F25" s="3">
        <v>22</v>
      </c>
      <c r="G25" s="3">
        <v>5</v>
      </c>
      <c r="H25" s="3">
        <v>2</v>
      </c>
      <c r="I25" s="4">
        <f t="shared" si="0"/>
        <v>18.104979004199159</v>
      </c>
      <c r="J25" s="4">
        <f t="shared" si="1"/>
        <v>23.104979004199159</v>
      </c>
      <c r="K25" s="4">
        <f t="shared" si="2"/>
        <v>8.1049790041991603</v>
      </c>
      <c r="L25" s="3">
        <v>1987</v>
      </c>
      <c r="M25" s="3">
        <f t="shared" si="14"/>
        <v>0.44</v>
      </c>
      <c r="N25" s="3">
        <f t="shared" si="15"/>
        <v>1667</v>
      </c>
      <c r="O25" s="3">
        <f t="shared" si="3"/>
        <v>63</v>
      </c>
      <c r="P25" s="3">
        <f t="shared" si="4"/>
        <v>66</v>
      </c>
      <c r="Q25" s="3">
        <f t="shared" si="16"/>
        <v>-11524</v>
      </c>
      <c r="R25" s="3">
        <f t="shared" si="5"/>
        <v>70</v>
      </c>
      <c r="S25" s="3">
        <f t="shared" si="6"/>
        <v>70</v>
      </c>
      <c r="T25" s="3">
        <f t="shared" si="7"/>
        <v>105021</v>
      </c>
      <c r="U25" s="3">
        <f t="shared" si="8"/>
        <v>110022</v>
      </c>
      <c r="V25" s="3">
        <f t="shared" si="9"/>
        <v>139090</v>
      </c>
      <c r="W25" s="3">
        <f t="shared" si="10"/>
        <v>139090</v>
      </c>
      <c r="X25" s="3">
        <f t="shared" si="11"/>
        <v>89185</v>
      </c>
      <c r="Y25" s="3">
        <f t="shared" si="12"/>
        <v>55.95671917923417</v>
      </c>
      <c r="Z25" s="3">
        <f t="shared" si="13"/>
        <v>55.95671917923417</v>
      </c>
    </row>
    <row r="26" spans="2:26" x14ac:dyDescent="0.35">
      <c r="B26" s="3">
        <v>50</v>
      </c>
      <c r="C26" s="3">
        <v>72</v>
      </c>
      <c r="D26" s="3">
        <v>50000</v>
      </c>
      <c r="E26" s="3">
        <v>30</v>
      </c>
      <c r="F26" s="3">
        <v>23</v>
      </c>
      <c r="G26" s="3">
        <v>5</v>
      </c>
      <c r="H26" s="3">
        <v>2</v>
      </c>
      <c r="I26" s="4">
        <f t="shared" si="0"/>
        <v>17.913017396520697</v>
      </c>
      <c r="J26" s="4">
        <f t="shared" si="1"/>
        <v>22.913017396520697</v>
      </c>
      <c r="K26" s="4">
        <f t="shared" si="2"/>
        <v>7.9130173965206962</v>
      </c>
      <c r="L26" s="3">
        <v>1972</v>
      </c>
      <c r="M26" s="3">
        <f t="shared" si="14"/>
        <v>0.44</v>
      </c>
      <c r="N26" s="3">
        <f t="shared" si="15"/>
        <v>1667</v>
      </c>
      <c r="O26" s="3">
        <f t="shared" si="3"/>
        <v>63</v>
      </c>
      <c r="P26" s="3">
        <f t="shared" si="4"/>
        <v>65</v>
      </c>
      <c r="Q26" s="3">
        <f t="shared" si="16"/>
        <v>-11219</v>
      </c>
      <c r="R26" s="3">
        <f t="shared" si="5"/>
        <v>70</v>
      </c>
      <c r="S26" s="3">
        <f t="shared" si="6"/>
        <v>70</v>
      </c>
      <c r="T26" s="3">
        <f t="shared" si="7"/>
        <v>105021</v>
      </c>
      <c r="U26" s="3">
        <f t="shared" si="8"/>
        <v>108355</v>
      </c>
      <c r="V26" s="3">
        <f t="shared" si="9"/>
        <v>138040</v>
      </c>
      <c r="W26" s="3">
        <f t="shared" si="10"/>
        <v>138040</v>
      </c>
      <c r="X26" s="3">
        <f t="shared" si="11"/>
        <v>89185</v>
      </c>
      <c r="Y26" s="3">
        <f t="shared" si="12"/>
        <v>54.779391153220836</v>
      </c>
      <c r="Z26" s="3">
        <f t="shared" si="13"/>
        <v>54.779391153220836</v>
      </c>
    </row>
    <row r="27" spans="2:26" x14ac:dyDescent="0.35">
      <c r="B27" s="3">
        <v>50</v>
      </c>
      <c r="C27" s="3">
        <v>72</v>
      </c>
      <c r="D27" s="3">
        <v>50000</v>
      </c>
      <c r="E27" s="3">
        <v>30</v>
      </c>
      <c r="F27" s="3">
        <v>24</v>
      </c>
      <c r="G27" s="3">
        <v>5</v>
      </c>
      <c r="H27" s="3">
        <v>2</v>
      </c>
      <c r="I27" s="4">
        <f t="shared" si="0"/>
        <v>17.730053989202158</v>
      </c>
      <c r="J27" s="4">
        <f t="shared" si="1"/>
        <v>22.730053989202158</v>
      </c>
      <c r="K27" s="4">
        <f t="shared" si="2"/>
        <v>7.7300539892021591</v>
      </c>
      <c r="L27" s="3">
        <v>2456</v>
      </c>
      <c r="M27" s="3">
        <f t="shared" si="14"/>
        <v>0.44</v>
      </c>
      <c r="N27" s="3">
        <f t="shared" si="15"/>
        <v>1667</v>
      </c>
      <c r="O27" s="3">
        <f t="shared" si="3"/>
        <v>63</v>
      </c>
      <c r="P27" s="3">
        <f t="shared" si="4"/>
        <v>65</v>
      </c>
      <c r="Q27" s="3">
        <f t="shared" si="16"/>
        <v>-10430</v>
      </c>
      <c r="R27" s="3">
        <f t="shared" si="5"/>
        <v>69</v>
      </c>
      <c r="S27" s="3">
        <f t="shared" si="6"/>
        <v>70</v>
      </c>
      <c r="T27" s="3">
        <f t="shared" si="7"/>
        <v>105021</v>
      </c>
      <c r="U27" s="3">
        <f t="shared" si="8"/>
        <v>108355</v>
      </c>
      <c r="V27" s="3">
        <f t="shared" si="9"/>
        <v>169464</v>
      </c>
      <c r="W27" s="3">
        <f t="shared" si="10"/>
        <v>171920</v>
      </c>
      <c r="X27" s="3">
        <f t="shared" si="11"/>
        <v>89185</v>
      </c>
      <c r="Y27" s="3">
        <f t="shared" si="12"/>
        <v>90.014015809833495</v>
      </c>
      <c r="Z27" s="3">
        <f t="shared" si="13"/>
        <v>92.767842125918037</v>
      </c>
    </row>
    <row r="28" spans="2:26" x14ac:dyDescent="0.35">
      <c r="B28" s="3">
        <v>50</v>
      </c>
      <c r="C28" s="3">
        <v>72</v>
      </c>
      <c r="D28" s="3">
        <v>50000</v>
      </c>
      <c r="E28" s="3">
        <v>30</v>
      </c>
      <c r="F28" s="3">
        <v>25</v>
      </c>
      <c r="G28" s="3">
        <v>5</v>
      </c>
      <c r="H28" s="3">
        <v>2</v>
      </c>
      <c r="I28" s="4">
        <f t="shared" si="0"/>
        <v>17.256748650269948</v>
      </c>
      <c r="J28" s="4">
        <f t="shared" si="1"/>
        <v>22.256748650269948</v>
      </c>
      <c r="K28" s="4">
        <f t="shared" si="2"/>
        <v>7.2567486502699463</v>
      </c>
      <c r="L28" s="3">
        <v>2210</v>
      </c>
      <c r="M28" s="3">
        <f t="shared" si="14"/>
        <v>0.44</v>
      </c>
      <c r="N28" s="3">
        <f t="shared" si="15"/>
        <v>1667</v>
      </c>
      <c r="O28" s="3">
        <f t="shared" si="3"/>
        <v>63</v>
      </c>
      <c r="P28" s="3">
        <f t="shared" si="4"/>
        <v>65</v>
      </c>
      <c r="Q28" s="3">
        <f t="shared" si="16"/>
        <v>-9887</v>
      </c>
      <c r="R28" s="3">
        <f t="shared" si="5"/>
        <v>69</v>
      </c>
      <c r="S28" s="3">
        <f t="shared" si="6"/>
        <v>70</v>
      </c>
      <c r="T28" s="3">
        <f t="shared" si="7"/>
        <v>105021</v>
      </c>
      <c r="U28" s="3">
        <f t="shared" si="8"/>
        <v>108355</v>
      </c>
      <c r="V28" s="3">
        <f t="shared" si="9"/>
        <v>152490</v>
      </c>
      <c r="W28" s="3">
        <f t="shared" si="10"/>
        <v>154700</v>
      </c>
      <c r="X28" s="3">
        <f t="shared" si="11"/>
        <v>89185</v>
      </c>
      <c r="Y28" s="3">
        <f t="shared" si="12"/>
        <v>70.981667320737799</v>
      </c>
      <c r="Z28" s="3">
        <f t="shared" si="13"/>
        <v>73.459662499299199</v>
      </c>
    </row>
    <row r="29" spans="2:26" x14ac:dyDescent="0.35">
      <c r="B29" s="3">
        <v>50</v>
      </c>
      <c r="C29" s="3">
        <v>72</v>
      </c>
      <c r="D29" s="3">
        <v>50000</v>
      </c>
      <c r="E29" s="3">
        <v>30</v>
      </c>
      <c r="F29" s="3">
        <v>26</v>
      </c>
      <c r="G29" s="3">
        <v>5</v>
      </c>
      <c r="H29" s="3">
        <v>2</v>
      </c>
      <c r="I29" s="4">
        <f t="shared" si="0"/>
        <v>16.931013797240553</v>
      </c>
      <c r="J29" s="4">
        <f t="shared" si="1"/>
        <v>21.931013797240553</v>
      </c>
      <c r="K29" s="4">
        <f t="shared" si="2"/>
        <v>6.9310137972405519</v>
      </c>
      <c r="L29" s="3">
        <v>2235</v>
      </c>
      <c r="M29" s="3">
        <f t="shared" si="14"/>
        <v>0.44</v>
      </c>
      <c r="N29" s="3">
        <f t="shared" si="15"/>
        <v>1667</v>
      </c>
      <c r="O29" s="3">
        <f t="shared" si="3"/>
        <v>62</v>
      </c>
      <c r="P29" s="3">
        <f t="shared" si="4"/>
        <v>65</v>
      </c>
      <c r="Q29" s="3">
        <f t="shared" si="16"/>
        <v>-9319</v>
      </c>
      <c r="R29" s="3">
        <f t="shared" si="5"/>
        <v>68</v>
      </c>
      <c r="S29" s="3">
        <f t="shared" si="6"/>
        <v>70</v>
      </c>
      <c r="T29" s="3">
        <f t="shared" si="7"/>
        <v>103354</v>
      </c>
      <c r="U29" s="3">
        <f t="shared" si="8"/>
        <v>108355</v>
      </c>
      <c r="V29" s="3">
        <f t="shared" si="9"/>
        <v>151980</v>
      </c>
      <c r="W29" s="3">
        <f t="shared" si="10"/>
        <v>156450</v>
      </c>
      <c r="X29" s="3">
        <f t="shared" si="11"/>
        <v>89185</v>
      </c>
      <c r="Y29" s="3">
        <f t="shared" si="12"/>
        <v>70.409822279531312</v>
      </c>
      <c r="Z29" s="3">
        <f t="shared" si="13"/>
        <v>75.421875875988107</v>
      </c>
    </row>
    <row r="30" spans="2:26" x14ac:dyDescent="0.35">
      <c r="B30" s="3">
        <v>50</v>
      </c>
      <c r="C30" s="3">
        <v>72</v>
      </c>
      <c r="D30" s="3">
        <v>50000</v>
      </c>
      <c r="E30" s="3">
        <v>30</v>
      </c>
      <c r="F30" s="3">
        <v>27</v>
      </c>
      <c r="G30" s="3">
        <v>5</v>
      </c>
      <c r="H30" s="3">
        <v>2</v>
      </c>
      <c r="I30" s="4">
        <f t="shared" si="0"/>
        <v>16.590281943611277</v>
      </c>
      <c r="J30" s="4">
        <f t="shared" si="1"/>
        <v>21.590281943611277</v>
      </c>
      <c r="K30" s="4">
        <f t="shared" si="2"/>
        <v>6.5902819436112781</v>
      </c>
      <c r="L30" s="3">
        <v>2340</v>
      </c>
      <c r="M30" s="3">
        <f t="shared" si="14"/>
        <v>0.44</v>
      </c>
      <c r="N30" s="3">
        <f t="shared" si="15"/>
        <v>1667</v>
      </c>
      <c r="O30" s="3">
        <f t="shared" si="3"/>
        <v>62</v>
      </c>
      <c r="P30" s="3">
        <f t="shared" si="4"/>
        <v>65</v>
      </c>
      <c r="Q30" s="3">
        <f t="shared" si="16"/>
        <v>-8646</v>
      </c>
      <c r="R30" s="3">
        <f t="shared" si="5"/>
        <v>67</v>
      </c>
      <c r="S30" s="3">
        <f t="shared" si="6"/>
        <v>70</v>
      </c>
      <c r="T30" s="3">
        <f t="shared" si="7"/>
        <v>103354</v>
      </c>
      <c r="U30" s="3">
        <f t="shared" si="8"/>
        <v>108355</v>
      </c>
      <c r="V30" s="3">
        <f t="shared" si="9"/>
        <v>156780</v>
      </c>
      <c r="W30" s="3">
        <f t="shared" si="10"/>
        <v>163800</v>
      </c>
      <c r="X30" s="3">
        <f t="shared" si="11"/>
        <v>89185</v>
      </c>
      <c r="Y30" s="3">
        <f t="shared" si="12"/>
        <v>75.791893255592313</v>
      </c>
      <c r="Z30" s="3">
        <f t="shared" si="13"/>
        <v>83.663172058081514</v>
      </c>
    </row>
    <row r="31" spans="2:26" x14ac:dyDescent="0.35">
      <c r="B31" s="3">
        <v>50</v>
      </c>
      <c r="C31" s="3">
        <v>72</v>
      </c>
      <c r="D31" s="3">
        <v>50000</v>
      </c>
      <c r="E31" s="3">
        <v>30</v>
      </c>
      <c r="F31" s="3">
        <v>28</v>
      </c>
      <c r="G31" s="3">
        <v>5</v>
      </c>
      <c r="H31" s="3">
        <v>2</v>
      </c>
      <c r="I31" s="4">
        <f t="shared" si="0"/>
        <v>16.186562687462509</v>
      </c>
      <c r="J31" s="4">
        <f t="shared" si="1"/>
        <v>21.186562687462509</v>
      </c>
      <c r="K31" s="4">
        <f t="shared" si="2"/>
        <v>6.1865626874625077</v>
      </c>
      <c r="L31" s="3">
        <v>1754</v>
      </c>
      <c r="M31" s="3">
        <f t="shared" si="14"/>
        <v>0.44</v>
      </c>
      <c r="N31" s="3">
        <f t="shared" si="15"/>
        <v>1667</v>
      </c>
      <c r="O31" s="3">
        <f t="shared" si="3"/>
        <v>62</v>
      </c>
      <c r="P31" s="3">
        <f t="shared" si="4"/>
        <v>65</v>
      </c>
      <c r="Q31" s="3">
        <f t="shared" si="16"/>
        <v>-8559</v>
      </c>
      <c r="R31" s="3">
        <f t="shared" si="5"/>
        <v>67</v>
      </c>
      <c r="S31" s="3">
        <f t="shared" si="6"/>
        <v>70</v>
      </c>
      <c r="T31" s="3">
        <f t="shared" si="7"/>
        <v>103354</v>
      </c>
      <c r="U31" s="3">
        <f t="shared" si="8"/>
        <v>108355</v>
      </c>
      <c r="V31" s="3">
        <f t="shared" si="9"/>
        <v>117518</v>
      </c>
      <c r="W31" s="3">
        <f t="shared" si="10"/>
        <v>122780</v>
      </c>
      <c r="X31" s="3">
        <f t="shared" si="11"/>
        <v>89185</v>
      </c>
      <c r="Y31" s="3">
        <f t="shared" si="12"/>
        <v>31.768795200986709</v>
      </c>
      <c r="Z31" s="3">
        <f t="shared" si="13"/>
        <v>37.668890508493583</v>
      </c>
    </row>
    <row r="32" spans="2:26" x14ac:dyDescent="0.35">
      <c r="B32" s="3">
        <v>50</v>
      </c>
      <c r="C32" s="3">
        <v>72</v>
      </c>
      <c r="D32" s="3">
        <v>50000</v>
      </c>
      <c r="E32" s="3">
        <v>30</v>
      </c>
      <c r="F32" s="3">
        <v>29</v>
      </c>
      <c r="G32" s="3">
        <v>5</v>
      </c>
      <c r="H32" s="3">
        <v>2</v>
      </c>
      <c r="I32" s="4">
        <f t="shared" si="0"/>
        <v>16.134373125374925</v>
      </c>
      <c r="J32" s="4">
        <f t="shared" si="1"/>
        <v>21.134373125374925</v>
      </c>
      <c r="K32" s="4">
        <f t="shared" si="2"/>
        <v>6.1343731253749247</v>
      </c>
      <c r="L32" s="3">
        <v>1686</v>
      </c>
      <c r="M32" s="3">
        <f t="shared" si="14"/>
        <v>0.44</v>
      </c>
      <c r="N32" s="3">
        <f t="shared" si="15"/>
        <v>1667</v>
      </c>
      <c r="O32" s="3">
        <f t="shared" si="3"/>
        <v>62</v>
      </c>
      <c r="P32" s="3">
        <f t="shared" si="4"/>
        <v>65</v>
      </c>
      <c r="Q32" s="3">
        <f t="shared" si="16"/>
        <v>-8540</v>
      </c>
      <c r="R32" s="3">
        <f t="shared" si="5"/>
        <v>67</v>
      </c>
      <c r="S32" s="3">
        <f t="shared" si="6"/>
        <v>70</v>
      </c>
      <c r="T32" s="3">
        <f t="shared" si="7"/>
        <v>103354</v>
      </c>
      <c r="U32" s="3">
        <f t="shared" si="8"/>
        <v>108355</v>
      </c>
      <c r="V32" s="3">
        <f t="shared" si="9"/>
        <v>112962</v>
      </c>
      <c r="W32" s="3">
        <f t="shared" si="10"/>
        <v>118020</v>
      </c>
      <c r="X32" s="3">
        <f t="shared" si="11"/>
        <v>89185</v>
      </c>
      <c r="Y32" s="3">
        <f t="shared" si="12"/>
        <v>26.660312832875483</v>
      </c>
      <c r="Z32" s="3">
        <f t="shared" si="13"/>
        <v>32.331670123899755</v>
      </c>
    </row>
    <row r="33" spans="2:26" x14ac:dyDescent="0.35">
      <c r="B33" s="3">
        <v>50</v>
      </c>
      <c r="C33" s="3">
        <v>72</v>
      </c>
      <c r="D33" s="3">
        <v>50000</v>
      </c>
      <c r="E33" s="3">
        <v>30</v>
      </c>
      <c r="F33" s="3">
        <v>30</v>
      </c>
      <c r="G33" s="3">
        <v>5</v>
      </c>
      <c r="H33" s="3">
        <v>2</v>
      </c>
      <c r="I33" s="4">
        <f t="shared" si="0"/>
        <v>16.122975404919018</v>
      </c>
      <c r="J33" s="4">
        <f t="shared" si="1"/>
        <v>21.122975404919018</v>
      </c>
      <c r="K33" s="4">
        <f t="shared" si="2"/>
        <v>6.1229754049190159</v>
      </c>
      <c r="L33" s="3">
        <v>1743</v>
      </c>
      <c r="M33" s="3">
        <f t="shared" si="14"/>
        <v>0.44</v>
      </c>
      <c r="N33" s="3">
        <f t="shared" si="15"/>
        <v>1667</v>
      </c>
      <c r="O33" s="3">
        <f t="shared" si="3"/>
        <v>62</v>
      </c>
      <c r="P33" s="3">
        <f t="shared" si="4"/>
        <v>65</v>
      </c>
      <c r="Q33" s="3">
        <f t="shared" si="16"/>
        <v>-8464</v>
      </c>
      <c r="R33" s="3">
        <f t="shared" si="5"/>
        <v>67</v>
      </c>
      <c r="S33" s="3">
        <f t="shared" si="6"/>
        <v>70</v>
      </c>
      <c r="T33" s="3">
        <f t="shared" si="7"/>
        <v>103354</v>
      </c>
      <c r="U33" s="3">
        <f t="shared" si="8"/>
        <v>108355</v>
      </c>
      <c r="V33" s="3">
        <f t="shared" si="9"/>
        <v>116781</v>
      </c>
      <c r="W33" s="3">
        <f t="shared" si="10"/>
        <v>122010</v>
      </c>
      <c r="X33" s="3">
        <f t="shared" si="11"/>
        <v>89185</v>
      </c>
      <c r="Y33" s="3">
        <f t="shared" si="12"/>
        <v>30.942423053204017</v>
      </c>
      <c r="Z33" s="3">
        <f t="shared" si="13"/>
        <v>36.80551662275046</v>
      </c>
    </row>
    <row r="34" spans="2:26" x14ac:dyDescent="0.35">
      <c r="B34" s="3"/>
      <c r="C34" s="3"/>
      <c r="D34" s="3"/>
      <c r="E34" s="3"/>
      <c r="F34" s="3"/>
      <c r="G34" s="3"/>
      <c r="H34" s="3"/>
      <c r="I34" s="3"/>
      <c r="J34" s="3"/>
      <c r="K34" s="4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2:26" x14ac:dyDescent="0.35">
      <c r="B35" s="3" t="s">
        <v>18</v>
      </c>
      <c r="C35" s="3"/>
      <c r="D35" s="3"/>
      <c r="E35" s="3"/>
      <c r="F35" s="3"/>
      <c r="G35" s="3"/>
      <c r="H35" s="3"/>
      <c r="I35" s="3"/>
      <c r="J35" s="3"/>
      <c r="K35" s="4"/>
      <c r="L35" s="3">
        <f>SUM(L4:L33)</f>
        <v>41546</v>
      </c>
      <c r="M35" s="3"/>
      <c r="N35" s="3">
        <f>SUM(N4:N33)</f>
        <v>50010</v>
      </c>
      <c r="O35" s="3"/>
      <c r="P35" s="3"/>
      <c r="Q35" s="3"/>
      <c r="R35" s="3"/>
      <c r="S35" s="3"/>
      <c r="T35" s="3">
        <f>SUM(T4:T33)</f>
        <v>3092285</v>
      </c>
      <c r="U35" s="3">
        <f>SUM(U4:U33)</f>
        <v>3220644</v>
      </c>
      <c r="V35" s="3">
        <f>SUM(V4:V33)</f>
        <v>2799427</v>
      </c>
      <c r="W35" s="3">
        <f>SUM(W4:W33)</f>
        <v>2866924</v>
      </c>
      <c r="X35" s="3">
        <f>SUM(X4:X33)</f>
        <v>2675550</v>
      </c>
      <c r="Y35" s="3">
        <f>(V35-X35)/X35*100</f>
        <v>4.6299639326493622</v>
      </c>
      <c r="Z35" s="3">
        <f>(W35-X35)/X35*100</f>
        <v>7.1526975761992864</v>
      </c>
    </row>
    <row r="36" spans="2:26" x14ac:dyDescent="0.35">
      <c r="N36" s="1">
        <f>N35+Q33</f>
        <v>41546</v>
      </c>
    </row>
  </sheetData>
  <mergeCells count="2">
    <mergeCell ref="B1:L1"/>
    <mergeCell ref="M1:S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zoomScale="84" zoomScaleNormal="84" workbookViewId="0">
      <selection activeCell="B4" sqref="B4"/>
    </sheetView>
  </sheetViews>
  <sheetFormatPr defaultColWidth="21.453125" defaultRowHeight="14.5" x14ac:dyDescent="0.35"/>
  <cols>
    <col min="1" max="1" width="10.81640625" style="1" bestFit="1" customWidth="1"/>
    <col min="2" max="2" width="13.81640625" style="1" customWidth="1"/>
    <col min="3" max="3" width="6.26953125" style="1" customWidth="1"/>
    <col min="4" max="4" width="17" style="1" bestFit="1" customWidth="1"/>
    <col min="5" max="5" width="15.1796875" style="1" customWidth="1"/>
    <col min="6" max="6" width="10.54296875" style="1" bestFit="1" customWidth="1"/>
    <col min="7" max="7" width="13.26953125" style="1" customWidth="1"/>
    <col min="8" max="8" width="13" style="1" customWidth="1"/>
    <col min="9" max="9" width="11.1796875" style="2" customWidth="1"/>
    <col min="10" max="10" width="13.7265625" style="1" customWidth="1"/>
    <col min="11" max="11" width="13.54296875" style="1" customWidth="1"/>
    <col min="12" max="14" width="13.7265625" style="1" customWidth="1"/>
    <col min="15" max="15" width="12.1796875" style="1" customWidth="1"/>
    <col min="16" max="16" width="21.453125" style="1"/>
    <col min="17" max="17" width="19" style="1" customWidth="1"/>
    <col min="18" max="18" width="17.81640625" style="1" customWidth="1"/>
    <col min="19" max="22" width="21.453125" style="1"/>
    <col min="23" max="23" width="16.7265625" style="1" customWidth="1"/>
    <col min="24" max="16384" width="21.453125" style="1"/>
  </cols>
  <sheetData>
    <row r="1" spans="1:24" x14ac:dyDescent="0.35">
      <c r="B1" s="22" t="s">
        <v>6</v>
      </c>
      <c r="C1" s="22"/>
      <c r="D1" s="22"/>
      <c r="E1" s="22"/>
      <c r="F1" s="22"/>
      <c r="G1" s="22"/>
      <c r="H1" s="22"/>
      <c r="I1" s="22"/>
      <c r="J1" s="22"/>
      <c r="K1" s="23" t="s">
        <v>16</v>
      </c>
      <c r="L1" s="23"/>
      <c r="M1" s="23"/>
      <c r="N1" s="23"/>
      <c r="O1" s="23"/>
      <c r="P1" s="23"/>
      <c r="Q1" s="23"/>
    </row>
    <row r="2" spans="1:24" ht="43.5" x14ac:dyDescent="0.35">
      <c r="A2" s="1" t="s">
        <v>0</v>
      </c>
      <c r="B2" s="3" t="s">
        <v>1</v>
      </c>
      <c r="C2" s="3" t="s">
        <v>5</v>
      </c>
      <c r="D2" s="3" t="s">
        <v>2</v>
      </c>
      <c r="E2" s="3" t="s">
        <v>17</v>
      </c>
      <c r="F2" s="3" t="s">
        <v>8</v>
      </c>
      <c r="G2" s="3" t="s">
        <v>28</v>
      </c>
      <c r="H2" s="3" t="s">
        <v>29</v>
      </c>
      <c r="I2" s="4" t="s">
        <v>3</v>
      </c>
      <c r="J2" s="3" t="s">
        <v>10</v>
      </c>
      <c r="K2" s="3" t="s">
        <v>13</v>
      </c>
      <c r="L2" s="3" t="s">
        <v>7</v>
      </c>
      <c r="M2" s="3" t="s">
        <v>21</v>
      </c>
      <c r="N2" s="3" t="s">
        <v>22</v>
      </c>
      <c r="O2" s="3" t="s">
        <v>9</v>
      </c>
      <c r="P2" s="3" t="s">
        <v>15</v>
      </c>
      <c r="Q2" s="3" t="s">
        <v>14</v>
      </c>
      <c r="R2" s="3" t="s">
        <v>19</v>
      </c>
      <c r="S2" s="3" t="s">
        <v>20</v>
      </c>
      <c r="T2" s="3" t="s">
        <v>24</v>
      </c>
      <c r="U2" s="3" t="s">
        <v>23</v>
      </c>
      <c r="V2" s="3" t="s">
        <v>25</v>
      </c>
      <c r="W2" s="3" t="s">
        <v>26</v>
      </c>
      <c r="X2" s="3" t="s">
        <v>27</v>
      </c>
    </row>
    <row r="3" spans="1:24" x14ac:dyDescent="0.35">
      <c r="B3" s="3" t="s">
        <v>11</v>
      </c>
      <c r="C3" s="3" t="s">
        <v>11</v>
      </c>
      <c r="D3" s="3" t="s">
        <v>11</v>
      </c>
      <c r="E3" s="3" t="s">
        <v>11</v>
      </c>
      <c r="F3" s="3" t="s">
        <v>11</v>
      </c>
      <c r="G3" s="3" t="s">
        <v>11</v>
      </c>
      <c r="H3" s="3" t="s">
        <v>11</v>
      </c>
      <c r="I3" s="4" t="s">
        <v>11</v>
      </c>
      <c r="J3" s="3" t="s">
        <v>11</v>
      </c>
      <c r="K3" s="3" t="s">
        <v>12</v>
      </c>
      <c r="L3" s="3" t="s">
        <v>12</v>
      </c>
      <c r="M3" s="3"/>
      <c r="N3" s="3"/>
      <c r="O3" s="3" t="s">
        <v>12</v>
      </c>
      <c r="P3" s="3" t="s">
        <v>12</v>
      </c>
      <c r="Q3" s="3" t="s">
        <v>12</v>
      </c>
      <c r="R3" s="3" t="s">
        <v>12</v>
      </c>
      <c r="S3" s="3" t="s">
        <v>12</v>
      </c>
      <c r="T3" s="3" t="s">
        <v>12</v>
      </c>
      <c r="U3" s="3" t="s">
        <v>12</v>
      </c>
      <c r="V3" s="3"/>
      <c r="W3" s="3"/>
      <c r="X3" s="3"/>
    </row>
    <row r="4" spans="1:24" ht="29" x14ac:dyDescent="0.35">
      <c r="A4" s="1" t="s">
        <v>4</v>
      </c>
      <c r="B4" s="3">
        <v>50</v>
      </c>
      <c r="C4" s="3">
        <v>72</v>
      </c>
      <c r="D4" s="3">
        <v>50000</v>
      </c>
      <c r="E4" s="3">
        <v>30</v>
      </c>
      <c r="F4" s="3">
        <v>1</v>
      </c>
      <c r="G4" s="4">
        <f>10 + I4</f>
        <v>11</v>
      </c>
      <c r="H4" s="4">
        <f xml:space="preserve"> 15 + I4</f>
        <v>16</v>
      </c>
      <c r="I4" s="4">
        <f>($J4-$O4)/$L4</f>
        <v>1</v>
      </c>
      <c r="J4" s="3">
        <v>1667</v>
      </c>
      <c r="K4" s="3">
        <f>($C4-$B4)/$B4</f>
        <v>0.44</v>
      </c>
      <c r="L4" s="3">
        <f>ROUNDUP($D4/$E4,0)</f>
        <v>1667</v>
      </c>
      <c r="M4" s="3">
        <f>$B4+ROUNDUP($B4*$G4%,0)</f>
        <v>56</v>
      </c>
      <c r="N4" s="3">
        <f>$B4+ROUNDUP($B4*$H4%,0)</f>
        <v>58</v>
      </c>
      <c r="O4" s="3">
        <f>$J4-$L4</f>
        <v>0</v>
      </c>
      <c r="P4" s="3">
        <f>ROUNDUP($B4+($B4*$G4%-$O4/$L4),0)</f>
        <v>56</v>
      </c>
      <c r="Q4" s="3">
        <f>ROUNDUP($B4+($B4*$H4%-$O4/$L4),0)</f>
        <v>58</v>
      </c>
      <c r="R4" s="3">
        <f>L4*M4</f>
        <v>93352</v>
      </c>
      <c r="S4" s="3">
        <f>L4*N4</f>
        <v>96686</v>
      </c>
      <c r="T4" s="3">
        <f>$J4*$P4</f>
        <v>93352</v>
      </c>
      <c r="U4" s="3">
        <f>$J4*$Q4</f>
        <v>96686</v>
      </c>
      <c r="V4" s="3">
        <f t="shared" ref="V4:V33" si="0">$L4*$B4</f>
        <v>83350</v>
      </c>
      <c r="W4" s="3">
        <f>($T4-$V4)/$V4*100</f>
        <v>12</v>
      </c>
      <c r="X4" s="3">
        <f>($U4-$V4)/$V4*100</f>
        <v>16</v>
      </c>
    </row>
    <row r="5" spans="1:24" x14ac:dyDescent="0.35">
      <c r="B5" s="3">
        <v>50</v>
      </c>
      <c r="C5" s="3">
        <v>72</v>
      </c>
      <c r="D5" s="3">
        <v>50000</v>
      </c>
      <c r="E5" s="3">
        <v>30</v>
      </c>
      <c r="F5" s="3">
        <v>2</v>
      </c>
      <c r="G5" s="4">
        <f t="shared" ref="G5:G33" si="1">10 + I5</f>
        <v>11</v>
      </c>
      <c r="H5" s="4">
        <f t="shared" ref="H5:H33" si="2" xml:space="preserve"> 15 + I5</f>
        <v>16</v>
      </c>
      <c r="I5" s="4">
        <f t="shared" ref="I5:I33" si="3">($J5-$O5)/$L5</f>
        <v>1</v>
      </c>
      <c r="J5" s="3">
        <v>1700</v>
      </c>
      <c r="K5" s="3">
        <f>($C5-$B5)/$B5</f>
        <v>0.44</v>
      </c>
      <c r="L5" s="3">
        <f>ROUNDUP($D5/$E5,0)</f>
        <v>1667</v>
      </c>
      <c r="M5" s="3">
        <f>$B5+ROUNDUP($B5*$G5%,0)</f>
        <v>56</v>
      </c>
      <c r="N5" s="3">
        <f t="shared" ref="N5:N33" si="4">$B5+ROUNDUP($B5*$H5%,0)</f>
        <v>58</v>
      </c>
      <c r="O5" s="3">
        <f>($J5-$L5)+$O4</f>
        <v>33</v>
      </c>
      <c r="P5" s="3">
        <f t="shared" ref="P5:P33" si="5">ROUNDUP($B5+($B5*$G5%-$O4/$L4),0)</f>
        <v>56</v>
      </c>
      <c r="Q5" s="3">
        <f t="shared" ref="Q5:Q33" si="6">ROUNDUP($B5+($B5*$H5%-$O4/$L4),0)</f>
        <v>58</v>
      </c>
      <c r="R5" s="3">
        <f t="shared" ref="R5:R33" si="7">L5*M5</f>
        <v>93352</v>
      </c>
      <c r="S5" s="3">
        <f t="shared" ref="S5:S33" si="8">L5*N5</f>
        <v>96686</v>
      </c>
      <c r="T5" s="3">
        <f t="shared" ref="T5:T33" si="9">$J5*$P5</f>
        <v>95200</v>
      </c>
      <c r="U5" s="3">
        <f t="shared" ref="U5:U33" si="10">$J5*$Q5</f>
        <v>98600</v>
      </c>
      <c r="V5" s="3">
        <f t="shared" si="0"/>
        <v>83350</v>
      </c>
      <c r="W5" s="3">
        <f t="shared" ref="W5:W33" si="11">($T5-$V5)/$V5*100</f>
        <v>14.217156568686262</v>
      </c>
      <c r="X5" s="3">
        <f t="shared" ref="X5:X33" si="12">($U5-$V5)/$V5*100</f>
        <v>18.296340731853629</v>
      </c>
    </row>
    <row r="6" spans="1:24" x14ac:dyDescent="0.35">
      <c r="B6" s="3">
        <v>50</v>
      </c>
      <c r="C6" s="3">
        <v>72</v>
      </c>
      <c r="D6" s="3">
        <v>50000</v>
      </c>
      <c r="E6" s="3">
        <v>30</v>
      </c>
      <c r="F6" s="3">
        <v>3</v>
      </c>
      <c r="G6" s="4">
        <f t="shared" si="1"/>
        <v>10.980203959208158</v>
      </c>
      <c r="H6" s="4">
        <f t="shared" si="2"/>
        <v>15.980203959208158</v>
      </c>
      <c r="I6" s="4">
        <f t="shared" si="3"/>
        <v>0.98020395920815839</v>
      </c>
      <c r="J6" s="3">
        <v>1345</v>
      </c>
      <c r="K6" s="3">
        <f>($C6-$B6)/$B6</f>
        <v>0.44</v>
      </c>
      <c r="L6" s="3">
        <f>ROUNDUP($D6/$E6,0)</f>
        <v>1667</v>
      </c>
      <c r="M6" s="3">
        <f t="shared" ref="M6:M33" si="13">$B6+ROUNDUP($B6*$G6%,0)</f>
        <v>56</v>
      </c>
      <c r="N6" s="3">
        <f t="shared" si="4"/>
        <v>58</v>
      </c>
      <c r="O6" s="3">
        <f>($J6-$L6)+$O5</f>
        <v>-289</v>
      </c>
      <c r="P6" s="3">
        <f t="shared" si="5"/>
        <v>56</v>
      </c>
      <c r="Q6" s="3">
        <f t="shared" si="6"/>
        <v>58</v>
      </c>
      <c r="R6" s="3">
        <f t="shared" si="7"/>
        <v>93352</v>
      </c>
      <c r="S6" s="3">
        <f t="shared" si="8"/>
        <v>96686</v>
      </c>
      <c r="T6" s="3">
        <f t="shared" si="9"/>
        <v>75320</v>
      </c>
      <c r="U6" s="3">
        <f t="shared" si="10"/>
        <v>78010</v>
      </c>
      <c r="V6" s="3">
        <f t="shared" si="0"/>
        <v>83350</v>
      </c>
      <c r="W6" s="3">
        <f t="shared" si="11"/>
        <v>-9.6340731853629276</v>
      </c>
      <c r="X6" s="3">
        <f t="shared" si="12"/>
        <v>-6.4067186562687466</v>
      </c>
    </row>
    <row r="7" spans="1:24" x14ac:dyDescent="0.35">
      <c r="B7" s="3">
        <v>50</v>
      </c>
      <c r="C7" s="3">
        <v>72</v>
      </c>
      <c r="D7" s="3">
        <v>50000</v>
      </c>
      <c r="E7" s="3">
        <v>30</v>
      </c>
      <c r="F7" s="3">
        <v>4</v>
      </c>
      <c r="G7" s="4">
        <f t="shared" si="1"/>
        <v>11.173365326934613</v>
      </c>
      <c r="H7" s="4">
        <f t="shared" si="2"/>
        <v>16.173365326934615</v>
      </c>
      <c r="I7" s="4">
        <f t="shared" si="3"/>
        <v>1.1733653269346132</v>
      </c>
      <c r="J7" s="3">
        <v>0</v>
      </c>
      <c r="K7" s="3">
        <f>($C7-$B7)/$B7</f>
        <v>0.44</v>
      </c>
      <c r="L7" s="3">
        <f>ROUNDUP($D7/$E7,0)</f>
        <v>1667</v>
      </c>
      <c r="M7" s="3">
        <f t="shared" si="13"/>
        <v>56</v>
      </c>
      <c r="N7" s="3">
        <f t="shared" si="4"/>
        <v>59</v>
      </c>
      <c r="O7" s="3">
        <f>($J7-$L7)+$O6</f>
        <v>-1956</v>
      </c>
      <c r="P7" s="3">
        <f t="shared" si="5"/>
        <v>56</v>
      </c>
      <c r="Q7" s="3">
        <f t="shared" si="6"/>
        <v>59</v>
      </c>
      <c r="R7" s="3">
        <f t="shared" si="7"/>
        <v>93352</v>
      </c>
      <c r="S7" s="3">
        <f t="shared" si="8"/>
        <v>98353</v>
      </c>
      <c r="T7" s="3">
        <f t="shared" si="9"/>
        <v>0</v>
      </c>
      <c r="U7" s="3">
        <f t="shared" si="10"/>
        <v>0</v>
      </c>
      <c r="V7" s="3">
        <f t="shared" si="0"/>
        <v>83350</v>
      </c>
      <c r="W7" s="3">
        <f t="shared" si="11"/>
        <v>-100</v>
      </c>
      <c r="X7" s="3">
        <f t="shared" si="12"/>
        <v>-100</v>
      </c>
    </row>
    <row r="8" spans="1:24" x14ac:dyDescent="0.35">
      <c r="B8" s="3">
        <v>50</v>
      </c>
      <c r="C8" s="3">
        <v>72</v>
      </c>
      <c r="D8" s="3">
        <v>50000</v>
      </c>
      <c r="E8" s="3">
        <v>30</v>
      </c>
      <c r="F8" s="3">
        <v>5</v>
      </c>
      <c r="G8" s="4">
        <f t="shared" si="1"/>
        <v>12.173365326934613</v>
      </c>
      <c r="H8" s="4">
        <f t="shared" si="2"/>
        <v>17.173365326934615</v>
      </c>
      <c r="I8" s="4">
        <f t="shared" si="3"/>
        <v>2.1733653269346132</v>
      </c>
      <c r="J8" s="3">
        <v>0</v>
      </c>
      <c r="K8" s="3">
        <f t="shared" ref="K8:K33" si="14">($C8-$B8)/$B8</f>
        <v>0.44</v>
      </c>
      <c r="L8" s="3">
        <f t="shared" ref="L8:L33" si="15">ROUNDUP($D8/$E8,0)</f>
        <v>1667</v>
      </c>
      <c r="M8" s="3">
        <f t="shared" si="13"/>
        <v>57</v>
      </c>
      <c r="N8" s="3">
        <f t="shared" si="4"/>
        <v>59</v>
      </c>
      <c r="O8" s="3">
        <f t="shared" ref="O8:O27" si="16">($J8-$L8)+$O7</f>
        <v>-3623</v>
      </c>
      <c r="P8" s="3">
        <f t="shared" si="5"/>
        <v>58</v>
      </c>
      <c r="Q8" s="3">
        <f t="shared" si="6"/>
        <v>60</v>
      </c>
      <c r="R8" s="3">
        <f t="shared" si="7"/>
        <v>95019</v>
      </c>
      <c r="S8" s="3">
        <f t="shared" si="8"/>
        <v>98353</v>
      </c>
      <c r="T8" s="3">
        <f t="shared" si="9"/>
        <v>0</v>
      </c>
      <c r="U8" s="3">
        <f t="shared" si="10"/>
        <v>0</v>
      </c>
      <c r="V8" s="3">
        <f t="shared" si="0"/>
        <v>83350</v>
      </c>
      <c r="W8" s="3">
        <f t="shared" si="11"/>
        <v>-100</v>
      </c>
      <c r="X8" s="3">
        <f t="shared" si="12"/>
        <v>-100</v>
      </c>
    </row>
    <row r="9" spans="1:24" x14ac:dyDescent="0.35">
      <c r="B9" s="3">
        <v>50</v>
      </c>
      <c r="C9" s="3">
        <v>72</v>
      </c>
      <c r="D9" s="3">
        <v>50000</v>
      </c>
      <c r="E9" s="3">
        <v>30</v>
      </c>
      <c r="F9" s="3">
        <v>6</v>
      </c>
      <c r="G9" s="4">
        <f t="shared" si="1"/>
        <v>13.173365326934613</v>
      </c>
      <c r="H9" s="4">
        <f t="shared" si="2"/>
        <v>18.173365326934615</v>
      </c>
      <c r="I9" s="4">
        <f t="shared" si="3"/>
        <v>3.1733653269346132</v>
      </c>
      <c r="J9" s="3">
        <v>0</v>
      </c>
      <c r="K9" s="3">
        <f t="shared" si="14"/>
        <v>0.44</v>
      </c>
      <c r="L9" s="3">
        <f t="shared" si="15"/>
        <v>1667</v>
      </c>
      <c r="M9" s="3">
        <f t="shared" si="13"/>
        <v>57</v>
      </c>
      <c r="N9" s="3">
        <f t="shared" si="4"/>
        <v>60</v>
      </c>
      <c r="O9" s="3">
        <f t="shared" si="16"/>
        <v>-5290</v>
      </c>
      <c r="P9" s="3">
        <f t="shared" si="5"/>
        <v>59</v>
      </c>
      <c r="Q9" s="3">
        <f t="shared" si="6"/>
        <v>62</v>
      </c>
      <c r="R9" s="3">
        <f t="shared" si="7"/>
        <v>95019</v>
      </c>
      <c r="S9" s="3">
        <f t="shared" si="8"/>
        <v>100020</v>
      </c>
      <c r="T9" s="3">
        <f t="shared" si="9"/>
        <v>0</v>
      </c>
      <c r="U9" s="3">
        <f t="shared" si="10"/>
        <v>0</v>
      </c>
      <c r="V9" s="3">
        <f t="shared" si="0"/>
        <v>83350</v>
      </c>
      <c r="W9" s="3">
        <f t="shared" si="11"/>
        <v>-100</v>
      </c>
      <c r="X9" s="3">
        <f t="shared" si="12"/>
        <v>-100</v>
      </c>
    </row>
    <row r="10" spans="1:24" x14ac:dyDescent="0.35">
      <c r="B10" s="3">
        <v>50</v>
      </c>
      <c r="C10" s="3">
        <v>72</v>
      </c>
      <c r="D10" s="3">
        <v>50000</v>
      </c>
      <c r="E10" s="3">
        <v>30</v>
      </c>
      <c r="F10" s="3">
        <v>7</v>
      </c>
      <c r="G10" s="4">
        <f t="shared" si="1"/>
        <v>14.173365326934613</v>
      </c>
      <c r="H10" s="4">
        <f t="shared" si="2"/>
        <v>19.173365326934615</v>
      </c>
      <c r="I10" s="4">
        <f t="shared" si="3"/>
        <v>4.1733653269346132</v>
      </c>
      <c r="J10" s="3">
        <v>1200</v>
      </c>
      <c r="K10" s="3">
        <f t="shared" si="14"/>
        <v>0.44</v>
      </c>
      <c r="L10" s="3">
        <f t="shared" si="15"/>
        <v>1667</v>
      </c>
      <c r="M10" s="3">
        <f t="shared" si="13"/>
        <v>58</v>
      </c>
      <c r="N10" s="3">
        <f t="shared" si="4"/>
        <v>60</v>
      </c>
      <c r="O10" s="3">
        <f t="shared" si="16"/>
        <v>-5757</v>
      </c>
      <c r="P10" s="3">
        <f t="shared" si="5"/>
        <v>61</v>
      </c>
      <c r="Q10" s="3">
        <f t="shared" si="6"/>
        <v>63</v>
      </c>
      <c r="R10" s="3">
        <f t="shared" si="7"/>
        <v>96686</v>
      </c>
      <c r="S10" s="3">
        <f t="shared" si="8"/>
        <v>100020</v>
      </c>
      <c r="T10" s="3">
        <f t="shared" si="9"/>
        <v>73200</v>
      </c>
      <c r="U10" s="3">
        <f t="shared" si="10"/>
        <v>75600</v>
      </c>
      <c r="V10" s="3">
        <f t="shared" si="0"/>
        <v>83350</v>
      </c>
      <c r="W10" s="3">
        <f t="shared" si="11"/>
        <v>-12.177564487102579</v>
      </c>
      <c r="X10" s="3">
        <f t="shared" si="12"/>
        <v>-9.2981403719256139</v>
      </c>
    </row>
    <row r="11" spans="1:24" x14ac:dyDescent="0.35">
      <c r="B11" s="3">
        <v>50</v>
      </c>
      <c r="C11" s="3">
        <v>72</v>
      </c>
      <c r="D11" s="3">
        <v>50000</v>
      </c>
      <c r="E11" s="3">
        <v>30</v>
      </c>
      <c r="F11" s="3">
        <v>8</v>
      </c>
      <c r="G11" s="4">
        <f t="shared" si="1"/>
        <v>14.453509298140371</v>
      </c>
      <c r="H11" s="4">
        <f t="shared" si="2"/>
        <v>19.453509298140371</v>
      </c>
      <c r="I11" s="4">
        <f t="shared" si="3"/>
        <v>4.4535092981403723</v>
      </c>
      <c r="J11" s="3">
        <v>0</v>
      </c>
      <c r="K11" s="3">
        <f t="shared" si="14"/>
        <v>0.44</v>
      </c>
      <c r="L11" s="3">
        <f t="shared" si="15"/>
        <v>1667</v>
      </c>
      <c r="M11" s="3">
        <f t="shared" si="13"/>
        <v>58</v>
      </c>
      <c r="N11" s="3">
        <f t="shared" si="4"/>
        <v>60</v>
      </c>
      <c r="O11" s="3">
        <f t="shared" si="16"/>
        <v>-7424</v>
      </c>
      <c r="P11" s="3">
        <f t="shared" si="5"/>
        <v>61</v>
      </c>
      <c r="Q11" s="3">
        <f t="shared" si="6"/>
        <v>64</v>
      </c>
      <c r="R11" s="3">
        <f t="shared" si="7"/>
        <v>96686</v>
      </c>
      <c r="S11" s="3">
        <f t="shared" si="8"/>
        <v>100020</v>
      </c>
      <c r="T11" s="3">
        <f t="shared" si="9"/>
        <v>0</v>
      </c>
      <c r="U11" s="3">
        <f t="shared" si="10"/>
        <v>0</v>
      </c>
      <c r="V11" s="3">
        <f t="shared" si="0"/>
        <v>83350</v>
      </c>
      <c r="W11" s="3">
        <f t="shared" si="11"/>
        <v>-100</v>
      </c>
      <c r="X11" s="3">
        <f t="shared" si="12"/>
        <v>-100</v>
      </c>
    </row>
    <row r="12" spans="1:24" x14ac:dyDescent="0.35">
      <c r="B12" s="3">
        <v>50</v>
      </c>
      <c r="C12" s="3">
        <v>72</v>
      </c>
      <c r="D12" s="3">
        <v>50000</v>
      </c>
      <c r="E12" s="3">
        <v>30</v>
      </c>
      <c r="F12" s="3">
        <v>9</v>
      </c>
      <c r="G12" s="4">
        <f t="shared" si="1"/>
        <v>15.453509298140371</v>
      </c>
      <c r="H12" s="4">
        <f t="shared" si="2"/>
        <v>20.453509298140371</v>
      </c>
      <c r="I12" s="4">
        <f t="shared" si="3"/>
        <v>5.4535092981403723</v>
      </c>
      <c r="J12" s="3">
        <v>0</v>
      </c>
      <c r="K12" s="3">
        <f t="shared" si="14"/>
        <v>0.44</v>
      </c>
      <c r="L12" s="3">
        <f t="shared" si="15"/>
        <v>1667</v>
      </c>
      <c r="M12" s="3">
        <f t="shared" si="13"/>
        <v>58</v>
      </c>
      <c r="N12" s="3">
        <f t="shared" si="4"/>
        <v>61</v>
      </c>
      <c r="O12" s="3">
        <f t="shared" si="16"/>
        <v>-9091</v>
      </c>
      <c r="P12" s="3">
        <f t="shared" si="5"/>
        <v>63</v>
      </c>
      <c r="Q12" s="3">
        <f t="shared" si="6"/>
        <v>65</v>
      </c>
      <c r="R12" s="3">
        <f t="shared" si="7"/>
        <v>96686</v>
      </c>
      <c r="S12" s="3">
        <f t="shared" si="8"/>
        <v>101687</v>
      </c>
      <c r="T12" s="3">
        <f t="shared" si="9"/>
        <v>0</v>
      </c>
      <c r="U12" s="3">
        <f t="shared" si="10"/>
        <v>0</v>
      </c>
      <c r="V12" s="3">
        <f t="shared" si="0"/>
        <v>83350</v>
      </c>
      <c r="W12" s="3">
        <f t="shared" si="11"/>
        <v>-100</v>
      </c>
      <c r="X12" s="3">
        <f t="shared" si="12"/>
        <v>-100</v>
      </c>
    </row>
    <row r="13" spans="1:24" x14ac:dyDescent="0.35">
      <c r="B13" s="3">
        <v>50</v>
      </c>
      <c r="C13" s="3">
        <v>72</v>
      </c>
      <c r="D13" s="3">
        <v>50000</v>
      </c>
      <c r="E13" s="3">
        <v>30</v>
      </c>
      <c r="F13" s="3">
        <v>10</v>
      </c>
      <c r="G13" s="4">
        <f t="shared" si="1"/>
        <v>16.453509298140371</v>
      </c>
      <c r="H13" s="4">
        <f t="shared" si="2"/>
        <v>21.453509298140371</v>
      </c>
      <c r="I13" s="4">
        <f t="shared" si="3"/>
        <v>6.4535092981403723</v>
      </c>
      <c r="J13" s="3">
        <v>1775</v>
      </c>
      <c r="K13" s="3">
        <f t="shared" si="14"/>
        <v>0.44</v>
      </c>
      <c r="L13" s="3">
        <f t="shared" si="15"/>
        <v>1667</v>
      </c>
      <c r="M13" s="3">
        <f t="shared" si="13"/>
        <v>59</v>
      </c>
      <c r="N13" s="3">
        <f t="shared" si="4"/>
        <v>61</v>
      </c>
      <c r="O13" s="3">
        <f t="shared" si="16"/>
        <v>-8983</v>
      </c>
      <c r="P13" s="3">
        <f t="shared" si="5"/>
        <v>64</v>
      </c>
      <c r="Q13" s="3">
        <f t="shared" si="6"/>
        <v>67</v>
      </c>
      <c r="R13" s="3">
        <f t="shared" si="7"/>
        <v>98353</v>
      </c>
      <c r="S13" s="3">
        <f t="shared" si="8"/>
        <v>101687</v>
      </c>
      <c r="T13" s="3">
        <f t="shared" si="9"/>
        <v>113600</v>
      </c>
      <c r="U13" s="3">
        <f t="shared" si="10"/>
        <v>118925</v>
      </c>
      <c r="V13" s="3">
        <f t="shared" si="0"/>
        <v>83350</v>
      </c>
      <c r="W13" s="3">
        <f t="shared" si="11"/>
        <v>36.292741451709659</v>
      </c>
      <c r="X13" s="3">
        <f t="shared" si="12"/>
        <v>42.681463707258551</v>
      </c>
    </row>
    <row r="14" spans="1:24" x14ac:dyDescent="0.35">
      <c r="B14" s="3">
        <v>50</v>
      </c>
      <c r="C14" s="3">
        <v>72</v>
      </c>
      <c r="D14" s="3">
        <v>50000</v>
      </c>
      <c r="E14" s="3">
        <v>30</v>
      </c>
      <c r="F14" s="3">
        <v>11</v>
      </c>
      <c r="G14" s="4">
        <f t="shared" si="1"/>
        <v>16.388722255548892</v>
      </c>
      <c r="H14" s="4">
        <f t="shared" si="2"/>
        <v>21.388722255548892</v>
      </c>
      <c r="I14" s="4">
        <f t="shared" si="3"/>
        <v>6.3887222555488901</v>
      </c>
      <c r="J14" s="3">
        <v>300</v>
      </c>
      <c r="K14" s="3">
        <f t="shared" si="14"/>
        <v>0.44</v>
      </c>
      <c r="L14" s="3">
        <f t="shared" si="15"/>
        <v>1667</v>
      </c>
      <c r="M14" s="3">
        <f t="shared" si="13"/>
        <v>59</v>
      </c>
      <c r="N14" s="3">
        <f t="shared" si="4"/>
        <v>61</v>
      </c>
      <c r="O14" s="3">
        <f t="shared" si="16"/>
        <v>-10350</v>
      </c>
      <c r="P14" s="3">
        <f t="shared" si="5"/>
        <v>64</v>
      </c>
      <c r="Q14" s="3">
        <f t="shared" si="6"/>
        <v>67</v>
      </c>
      <c r="R14" s="3">
        <f t="shared" si="7"/>
        <v>98353</v>
      </c>
      <c r="S14" s="3">
        <f t="shared" si="8"/>
        <v>101687</v>
      </c>
      <c r="T14" s="3">
        <f t="shared" si="9"/>
        <v>19200</v>
      </c>
      <c r="U14" s="3">
        <f t="shared" si="10"/>
        <v>20100</v>
      </c>
      <c r="V14" s="3">
        <f t="shared" si="0"/>
        <v>83350</v>
      </c>
      <c r="W14" s="3">
        <f t="shared" si="11"/>
        <v>-76.96460707858428</v>
      </c>
      <c r="X14" s="3">
        <f t="shared" si="12"/>
        <v>-75.884823035392927</v>
      </c>
    </row>
    <row r="15" spans="1:24" x14ac:dyDescent="0.35">
      <c r="B15" s="3">
        <v>50</v>
      </c>
      <c r="C15" s="3">
        <v>72</v>
      </c>
      <c r="D15" s="3">
        <v>50000</v>
      </c>
      <c r="E15" s="3">
        <v>30</v>
      </c>
      <c r="F15" s="3">
        <v>12</v>
      </c>
      <c r="G15" s="4">
        <f t="shared" si="1"/>
        <v>17.208758248350328</v>
      </c>
      <c r="H15" s="4">
        <f t="shared" si="2"/>
        <v>22.208758248350328</v>
      </c>
      <c r="I15" s="4">
        <f t="shared" si="3"/>
        <v>7.2087582483503301</v>
      </c>
      <c r="J15" s="3">
        <v>2280</v>
      </c>
      <c r="K15" s="3">
        <f t="shared" si="14"/>
        <v>0.44</v>
      </c>
      <c r="L15" s="3">
        <f t="shared" si="15"/>
        <v>1667</v>
      </c>
      <c r="M15" s="3">
        <f t="shared" si="13"/>
        <v>59</v>
      </c>
      <c r="N15" s="3">
        <f t="shared" si="4"/>
        <v>62</v>
      </c>
      <c r="O15" s="3">
        <f t="shared" si="16"/>
        <v>-9737</v>
      </c>
      <c r="P15" s="3">
        <f t="shared" si="5"/>
        <v>65</v>
      </c>
      <c r="Q15" s="3">
        <f t="shared" si="6"/>
        <v>68</v>
      </c>
      <c r="R15" s="3">
        <f t="shared" si="7"/>
        <v>98353</v>
      </c>
      <c r="S15" s="3">
        <f t="shared" si="8"/>
        <v>103354</v>
      </c>
      <c r="T15" s="3">
        <f t="shared" si="9"/>
        <v>148200</v>
      </c>
      <c r="U15" s="3">
        <f t="shared" si="10"/>
        <v>155040</v>
      </c>
      <c r="V15" s="3">
        <f t="shared" si="0"/>
        <v>83350</v>
      </c>
      <c r="W15" s="3">
        <f t="shared" si="11"/>
        <v>77.804439112177562</v>
      </c>
      <c r="X15" s="3">
        <f t="shared" si="12"/>
        <v>86.01079784043192</v>
      </c>
    </row>
    <row r="16" spans="1:24" x14ac:dyDescent="0.35">
      <c r="B16" s="3">
        <v>50</v>
      </c>
      <c r="C16" s="3">
        <v>72</v>
      </c>
      <c r="D16" s="3">
        <v>50000</v>
      </c>
      <c r="E16" s="3">
        <v>30</v>
      </c>
      <c r="F16" s="3">
        <v>13</v>
      </c>
      <c r="G16" s="4">
        <f t="shared" si="1"/>
        <v>16.841031793641271</v>
      </c>
      <c r="H16" s="4">
        <f t="shared" si="2"/>
        <v>21.841031793641271</v>
      </c>
      <c r="I16" s="4">
        <f t="shared" si="3"/>
        <v>6.8410317936412719</v>
      </c>
      <c r="J16" s="3">
        <v>1872</v>
      </c>
      <c r="K16" s="3">
        <f t="shared" si="14"/>
        <v>0.44</v>
      </c>
      <c r="L16" s="3">
        <f t="shared" si="15"/>
        <v>1667</v>
      </c>
      <c r="M16" s="3">
        <f t="shared" si="13"/>
        <v>59</v>
      </c>
      <c r="N16" s="3">
        <f t="shared" si="4"/>
        <v>61</v>
      </c>
      <c r="O16" s="3">
        <f t="shared" si="16"/>
        <v>-9532</v>
      </c>
      <c r="P16" s="3">
        <f t="shared" si="5"/>
        <v>65</v>
      </c>
      <c r="Q16" s="3">
        <f t="shared" si="6"/>
        <v>67</v>
      </c>
      <c r="R16" s="3">
        <f t="shared" si="7"/>
        <v>98353</v>
      </c>
      <c r="S16" s="3">
        <f t="shared" si="8"/>
        <v>101687</v>
      </c>
      <c r="T16" s="3">
        <f t="shared" si="9"/>
        <v>121680</v>
      </c>
      <c r="U16" s="3">
        <f t="shared" si="10"/>
        <v>125424</v>
      </c>
      <c r="V16" s="3">
        <f t="shared" si="0"/>
        <v>83350</v>
      </c>
      <c r="W16" s="3">
        <f t="shared" si="11"/>
        <v>45.98680263947211</v>
      </c>
      <c r="X16" s="3">
        <f t="shared" si="12"/>
        <v>50.478704259148166</v>
      </c>
    </row>
    <row r="17" spans="2:24" x14ac:dyDescent="0.35">
      <c r="B17" s="3">
        <v>50</v>
      </c>
      <c r="C17" s="3">
        <v>72</v>
      </c>
      <c r="D17" s="3">
        <v>50000</v>
      </c>
      <c r="E17" s="3">
        <v>30</v>
      </c>
      <c r="F17" s="3">
        <v>14</v>
      </c>
      <c r="G17" s="4">
        <f t="shared" si="1"/>
        <v>16.718056388722257</v>
      </c>
      <c r="H17" s="4">
        <f t="shared" si="2"/>
        <v>21.718056388722257</v>
      </c>
      <c r="I17" s="4">
        <f t="shared" si="3"/>
        <v>6.718056388722256</v>
      </c>
      <c r="J17" s="3">
        <v>2456</v>
      </c>
      <c r="K17" s="3">
        <f t="shared" si="14"/>
        <v>0.44</v>
      </c>
      <c r="L17" s="3">
        <f t="shared" si="15"/>
        <v>1667</v>
      </c>
      <c r="M17" s="3">
        <f t="shared" si="13"/>
        <v>59</v>
      </c>
      <c r="N17" s="3">
        <f t="shared" si="4"/>
        <v>61</v>
      </c>
      <c r="O17" s="3">
        <f t="shared" si="16"/>
        <v>-8743</v>
      </c>
      <c r="P17" s="3">
        <f t="shared" si="5"/>
        <v>65</v>
      </c>
      <c r="Q17" s="3">
        <f t="shared" si="6"/>
        <v>67</v>
      </c>
      <c r="R17" s="3">
        <f t="shared" si="7"/>
        <v>98353</v>
      </c>
      <c r="S17" s="3">
        <f t="shared" si="8"/>
        <v>101687</v>
      </c>
      <c r="T17" s="3">
        <f t="shared" si="9"/>
        <v>159640</v>
      </c>
      <c r="U17" s="3">
        <f t="shared" si="10"/>
        <v>164552</v>
      </c>
      <c r="V17" s="3">
        <f t="shared" si="0"/>
        <v>83350</v>
      </c>
      <c r="W17" s="3">
        <f t="shared" si="11"/>
        <v>91.529694061187755</v>
      </c>
      <c r="X17" s="3">
        <f t="shared" si="12"/>
        <v>97.422915416916609</v>
      </c>
    </row>
    <row r="18" spans="2:24" x14ac:dyDescent="0.35">
      <c r="B18" s="3">
        <v>50</v>
      </c>
      <c r="C18" s="3">
        <v>72</v>
      </c>
      <c r="D18" s="3">
        <v>50000</v>
      </c>
      <c r="E18" s="3">
        <v>30</v>
      </c>
      <c r="F18" s="3">
        <v>15</v>
      </c>
      <c r="G18" s="4">
        <f t="shared" si="1"/>
        <v>16.244751049790043</v>
      </c>
      <c r="H18" s="4">
        <f t="shared" si="2"/>
        <v>21.244751049790043</v>
      </c>
      <c r="I18" s="4">
        <f t="shared" si="3"/>
        <v>6.2447510497900423</v>
      </c>
      <c r="J18" s="3">
        <v>340</v>
      </c>
      <c r="K18" s="3">
        <f t="shared" si="14"/>
        <v>0.44</v>
      </c>
      <c r="L18" s="3">
        <f t="shared" si="15"/>
        <v>1667</v>
      </c>
      <c r="M18" s="3">
        <f t="shared" si="13"/>
        <v>59</v>
      </c>
      <c r="N18" s="3">
        <f t="shared" si="4"/>
        <v>61</v>
      </c>
      <c r="O18" s="3">
        <f t="shared" si="16"/>
        <v>-10070</v>
      </c>
      <c r="P18" s="3">
        <f t="shared" si="5"/>
        <v>64</v>
      </c>
      <c r="Q18" s="3">
        <f t="shared" si="6"/>
        <v>66</v>
      </c>
      <c r="R18" s="3">
        <f t="shared" si="7"/>
        <v>98353</v>
      </c>
      <c r="S18" s="3">
        <f t="shared" si="8"/>
        <v>101687</v>
      </c>
      <c r="T18" s="3">
        <f t="shared" si="9"/>
        <v>21760</v>
      </c>
      <c r="U18" s="3">
        <f t="shared" si="10"/>
        <v>22440</v>
      </c>
      <c r="V18" s="3">
        <f t="shared" si="0"/>
        <v>83350</v>
      </c>
      <c r="W18" s="3">
        <f t="shared" si="11"/>
        <v>-73.893221355728855</v>
      </c>
      <c r="X18" s="3">
        <f t="shared" si="12"/>
        <v>-73.077384523095375</v>
      </c>
    </row>
    <row r="19" spans="2:24" x14ac:dyDescent="0.35">
      <c r="B19" s="3">
        <v>50</v>
      </c>
      <c r="C19" s="3">
        <v>72</v>
      </c>
      <c r="D19" s="3">
        <v>50000</v>
      </c>
      <c r="E19" s="3">
        <v>30</v>
      </c>
      <c r="F19" s="3">
        <v>16</v>
      </c>
      <c r="G19" s="4">
        <f t="shared" si="1"/>
        <v>17.040791841631673</v>
      </c>
      <c r="H19" s="4">
        <f t="shared" si="2"/>
        <v>22.040791841631673</v>
      </c>
      <c r="I19" s="4">
        <f t="shared" si="3"/>
        <v>7.0407918416316733</v>
      </c>
      <c r="J19" s="3">
        <v>210</v>
      </c>
      <c r="K19" s="3">
        <f t="shared" si="14"/>
        <v>0.44</v>
      </c>
      <c r="L19" s="3">
        <f t="shared" si="15"/>
        <v>1667</v>
      </c>
      <c r="M19" s="3">
        <f t="shared" si="13"/>
        <v>59</v>
      </c>
      <c r="N19" s="3">
        <f t="shared" si="4"/>
        <v>62</v>
      </c>
      <c r="O19" s="3">
        <f t="shared" si="16"/>
        <v>-11527</v>
      </c>
      <c r="P19" s="3">
        <f t="shared" si="5"/>
        <v>65</v>
      </c>
      <c r="Q19" s="3">
        <f t="shared" si="6"/>
        <v>68</v>
      </c>
      <c r="R19" s="3">
        <f t="shared" si="7"/>
        <v>98353</v>
      </c>
      <c r="S19" s="3">
        <f t="shared" si="8"/>
        <v>103354</v>
      </c>
      <c r="T19" s="3">
        <f t="shared" si="9"/>
        <v>13650</v>
      </c>
      <c r="U19" s="3">
        <f t="shared" si="10"/>
        <v>14280</v>
      </c>
      <c r="V19" s="3">
        <f t="shared" si="0"/>
        <v>83350</v>
      </c>
      <c r="W19" s="3">
        <f t="shared" si="11"/>
        <v>-83.623275344931017</v>
      </c>
      <c r="X19" s="3">
        <f t="shared" si="12"/>
        <v>-82.867426514697058</v>
      </c>
    </row>
    <row r="20" spans="2:24" x14ac:dyDescent="0.35">
      <c r="B20" s="3">
        <v>50</v>
      </c>
      <c r="C20" s="3">
        <v>72</v>
      </c>
      <c r="D20" s="3">
        <v>50000</v>
      </c>
      <c r="E20" s="3">
        <v>30</v>
      </c>
      <c r="F20" s="3">
        <v>17</v>
      </c>
      <c r="G20" s="4">
        <f t="shared" si="1"/>
        <v>17.91481703659268</v>
      </c>
      <c r="H20" s="4">
        <f t="shared" si="2"/>
        <v>22.91481703659268</v>
      </c>
      <c r="I20" s="4">
        <f t="shared" si="3"/>
        <v>7.9148170365926811</v>
      </c>
      <c r="J20" s="3">
        <v>2345</v>
      </c>
      <c r="K20" s="3">
        <f t="shared" si="14"/>
        <v>0.44</v>
      </c>
      <c r="L20" s="3">
        <f t="shared" si="15"/>
        <v>1667</v>
      </c>
      <c r="M20" s="3">
        <f t="shared" si="13"/>
        <v>59</v>
      </c>
      <c r="N20" s="3">
        <f t="shared" si="4"/>
        <v>62</v>
      </c>
      <c r="O20" s="3">
        <f t="shared" si="16"/>
        <v>-10849</v>
      </c>
      <c r="P20" s="3">
        <f t="shared" si="5"/>
        <v>66</v>
      </c>
      <c r="Q20" s="3">
        <f t="shared" si="6"/>
        <v>69</v>
      </c>
      <c r="R20" s="3">
        <f t="shared" si="7"/>
        <v>98353</v>
      </c>
      <c r="S20" s="3">
        <f t="shared" si="8"/>
        <v>103354</v>
      </c>
      <c r="T20" s="3">
        <f t="shared" si="9"/>
        <v>154770</v>
      </c>
      <c r="U20" s="3">
        <f t="shared" si="10"/>
        <v>161805</v>
      </c>
      <c r="V20" s="3">
        <f t="shared" si="0"/>
        <v>83350</v>
      </c>
      <c r="W20" s="3">
        <f t="shared" si="11"/>
        <v>85.686862627474497</v>
      </c>
      <c r="X20" s="3">
        <f t="shared" si="12"/>
        <v>94.127174565086975</v>
      </c>
    </row>
    <row r="21" spans="2:24" x14ac:dyDescent="0.35">
      <c r="B21" s="3">
        <v>50</v>
      </c>
      <c r="C21" s="3">
        <v>72</v>
      </c>
      <c r="D21" s="3">
        <v>50000</v>
      </c>
      <c r="E21" s="3">
        <v>30</v>
      </c>
      <c r="F21" s="3">
        <v>18</v>
      </c>
      <c r="G21" s="4">
        <f t="shared" si="1"/>
        <v>17.508098380323936</v>
      </c>
      <c r="H21" s="4">
        <f t="shared" si="2"/>
        <v>22.508098380323936</v>
      </c>
      <c r="I21" s="4">
        <f t="shared" si="3"/>
        <v>7.5080983803239354</v>
      </c>
      <c r="J21" s="3">
        <v>890</v>
      </c>
      <c r="K21" s="3">
        <f t="shared" si="14"/>
        <v>0.44</v>
      </c>
      <c r="L21" s="3">
        <f t="shared" si="15"/>
        <v>1667</v>
      </c>
      <c r="M21" s="3">
        <f t="shared" si="13"/>
        <v>59</v>
      </c>
      <c r="N21" s="3">
        <f t="shared" si="4"/>
        <v>62</v>
      </c>
      <c r="O21" s="3">
        <f t="shared" si="16"/>
        <v>-11626</v>
      </c>
      <c r="P21" s="3">
        <f t="shared" si="5"/>
        <v>66</v>
      </c>
      <c r="Q21" s="3">
        <f t="shared" si="6"/>
        <v>68</v>
      </c>
      <c r="R21" s="3">
        <f t="shared" si="7"/>
        <v>98353</v>
      </c>
      <c r="S21" s="3">
        <f t="shared" si="8"/>
        <v>103354</v>
      </c>
      <c r="T21" s="3">
        <f t="shared" si="9"/>
        <v>58740</v>
      </c>
      <c r="U21" s="3">
        <f t="shared" si="10"/>
        <v>60520</v>
      </c>
      <c r="V21" s="3">
        <f t="shared" si="0"/>
        <v>83350</v>
      </c>
      <c r="W21" s="3">
        <f t="shared" si="11"/>
        <v>-29.526094781043792</v>
      </c>
      <c r="X21" s="3">
        <f t="shared" si="12"/>
        <v>-27.390521895620878</v>
      </c>
    </row>
    <row r="22" spans="2:24" x14ac:dyDescent="0.35">
      <c r="B22" s="3">
        <v>50</v>
      </c>
      <c r="C22" s="3">
        <v>72</v>
      </c>
      <c r="D22" s="3">
        <v>50000</v>
      </c>
      <c r="E22" s="3">
        <v>30</v>
      </c>
      <c r="F22" s="3">
        <v>19</v>
      </c>
      <c r="G22" s="4">
        <f t="shared" si="1"/>
        <v>17.974205158968207</v>
      </c>
      <c r="H22" s="4">
        <f t="shared" si="2"/>
        <v>22.974205158968207</v>
      </c>
      <c r="I22" s="4">
        <f t="shared" si="3"/>
        <v>7.9742051589682061</v>
      </c>
      <c r="J22" s="3">
        <v>2170</v>
      </c>
      <c r="K22" s="3">
        <f t="shared" si="14"/>
        <v>0.44</v>
      </c>
      <c r="L22" s="3">
        <f t="shared" si="15"/>
        <v>1667</v>
      </c>
      <c r="M22" s="3">
        <f t="shared" si="13"/>
        <v>59</v>
      </c>
      <c r="N22" s="3">
        <f t="shared" si="4"/>
        <v>62</v>
      </c>
      <c r="O22" s="3">
        <f t="shared" si="16"/>
        <v>-11123</v>
      </c>
      <c r="P22" s="3">
        <f t="shared" si="5"/>
        <v>66</v>
      </c>
      <c r="Q22" s="3">
        <f t="shared" si="6"/>
        <v>69</v>
      </c>
      <c r="R22" s="3">
        <f t="shared" si="7"/>
        <v>98353</v>
      </c>
      <c r="S22" s="3">
        <f t="shared" si="8"/>
        <v>103354</v>
      </c>
      <c r="T22" s="3">
        <f t="shared" si="9"/>
        <v>143220</v>
      </c>
      <c r="U22" s="3">
        <f t="shared" si="10"/>
        <v>149730</v>
      </c>
      <c r="V22" s="3">
        <f t="shared" si="0"/>
        <v>83350</v>
      </c>
      <c r="W22" s="3">
        <f t="shared" si="11"/>
        <v>71.82963407318536</v>
      </c>
      <c r="X22" s="3">
        <f t="shared" si="12"/>
        <v>79.640071985602873</v>
      </c>
    </row>
    <row r="23" spans="2:24" x14ac:dyDescent="0.35">
      <c r="B23" s="3">
        <v>50</v>
      </c>
      <c r="C23" s="3">
        <v>72</v>
      </c>
      <c r="D23" s="3">
        <v>50000</v>
      </c>
      <c r="E23" s="3">
        <v>30</v>
      </c>
      <c r="F23" s="3">
        <v>20</v>
      </c>
      <c r="G23" s="4">
        <f t="shared" si="1"/>
        <v>17.672465506898618</v>
      </c>
      <c r="H23" s="4">
        <f t="shared" si="2"/>
        <v>22.672465506898618</v>
      </c>
      <c r="I23" s="4">
        <f t="shared" si="3"/>
        <v>7.6724655068986198</v>
      </c>
      <c r="J23" s="3">
        <v>1267</v>
      </c>
      <c r="K23" s="3">
        <f t="shared" si="14"/>
        <v>0.44</v>
      </c>
      <c r="L23" s="3">
        <f t="shared" si="15"/>
        <v>1667</v>
      </c>
      <c r="M23" s="3">
        <f t="shared" si="13"/>
        <v>59</v>
      </c>
      <c r="N23" s="3">
        <f t="shared" si="4"/>
        <v>62</v>
      </c>
      <c r="O23" s="3">
        <f t="shared" si="16"/>
        <v>-11523</v>
      </c>
      <c r="P23" s="3">
        <f t="shared" si="5"/>
        <v>66</v>
      </c>
      <c r="Q23" s="3">
        <f t="shared" si="6"/>
        <v>69</v>
      </c>
      <c r="R23" s="3">
        <f t="shared" si="7"/>
        <v>98353</v>
      </c>
      <c r="S23" s="3">
        <f t="shared" si="8"/>
        <v>103354</v>
      </c>
      <c r="T23" s="3">
        <f t="shared" si="9"/>
        <v>83622</v>
      </c>
      <c r="U23" s="3">
        <f t="shared" si="10"/>
        <v>87423</v>
      </c>
      <c r="V23" s="3">
        <f t="shared" si="0"/>
        <v>83350</v>
      </c>
      <c r="W23" s="3">
        <f t="shared" si="11"/>
        <v>0.32633473305338934</v>
      </c>
      <c r="X23" s="3">
        <f t="shared" si="12"/>
        <v>4.8866226754649071</v>
      </c>
    </row>
    <row r="24" spans="2:24" x14ac:dyDescent="0.35">
      <c r="B24" s="3">
        <v>50</v>
      </c>
      <c r="C24" s="3">
        <v>72</v>
      </c>
      <c r="D24" s="3">
        <v>50000</v>
      </c>
      <c r="E24" s="3">
        <v>30</v>
      </c>
      <c r="F24" s="3">
        <v>21</v>
      </c>
      <c r="G24" s="4">
        <f t="shared" si="1"/>
        <v>17.912417516496703</v>
      </c>
      <c r="H24" s="4">
        <f t="shared" si="2"/>
        <v>22.912417516496703</v>
      </c>
      <c r="I24" s="4">
        <f t="shared" si="3"/>
        <v>7.912417516496701</v>
      </c>
      <c r="J24" s="3">
        <v>1346</v>
      </c>
      <c r="K24" s="3">
        <f t="shared" si="14"/>
        <v>0.44</v>
      </c>
      <c r="L24" s="3">
        <f t="shared" si="15"/>
        <v>1667</v>
      </c>
      <c r="M24" s="3">
        <f t="shared" si="13"/>
        <v>59</v>
      </c>
      <c r="N24" s="3">
        <f t="shared" si="4"/>
        <v>62</v>
      </c>
      <c r="O24" s="3">
        <f t="shared" si="16"/>
        <v>-11844</v>
      </c>
      <c r="P24" s="3">
        <f t="shared" si="5"/>
        <v>66</v>
      </c>
      <c r="Q24" s="3">
        <f t="shared" si="6"/>
        <v>69</v>
      </c>
      <c r="R24" s="3">
        <f t="shared" si="7"/>
        <v>98353</v>
      </c>
      <c r="S24" s="3">
        <f t="shared" si="8"/>
        <v>103354</v>
      </c>
      <c r="T24" s="3">
        <f t="shared" si="9"/>
        <v>88836</v>
      </c>
      <c r="U24" s="3">
        <f t="shared" si="10"/>
        <v>92874</v>
      </c>
      <c r="V24" s="3">
        <f t="shared" si="0"/>
        <v>83350</v>
      </c>
      <c r="W24" s="3">
        <f t="shared" si="11"/>
        <v>6.5818836232753446</v>
      </c>
      <c r="X24" s="3">
        <f t="shared" si="12"/>
        <v>11.426514697060588</v>
      </c>
    </row>
    <row r="25" spans="2:24" x14ac:dyDescent="0.35">
      <c r="B25" s="3">
        <v>50</v>
      </c>
      <c r="C25" s="3">
        <v>72</v>
      </c>
      <c r="D25" s="3">
        <v>50000</v>
      </c>
      <c r="E25" s="3">
        <v>30</v>
      </c>
      <c r="F25" s="3">
        <v>22</v>
      </c>
      <c r="G25" s="4">
        <f t="shared" si="1"/>
        <v>18.104979004199159</v>
      </c>
      <c r="H25" s="4">
        <f t="shared" si="2"/>
        <v>23.104979004199159</v>
      </c>
      <c r="I25" s="4">
        <f t="shared" si="3"/>
        <v>8.1049790041991603</v>
      </c>
      <c r="J25" s="3">
        <v>1987</v>
      </c>
      <c r="K25" s="3">
        <f t="shared" si="14"/>
        <v>0.44</v>
      </c>
      <c r="L25" s="3">
        <f t="shared" si="15"/>
        <v>1667</v>
      </c>
      <c r="M25" s="3">
        <f t="shared" si="13"/>
        <v>60</v>
      </c>
      <c r="N25" s="3">
        <f t="shared" si="4"/>
        <v>62</v>
      </c>
      <c r="O25" s="3">
        <f t="shared" si="16"/>
        <v>-11524</v>
      </c>
      <c r="P25" s="3">
        <f t="shared" si="5"/>
        <v>67</v>
      </c>
      <c r="Q25" s="3">
        <f t="shared" si="6"/>
        <v>69</v>
      </c>
      <c r="R25" s="3">
        <f t="shared" si="7"/>
        <v>100020</v>
      </c>
      <c r="S25" s="3">
        <f t="shared" si="8"/>
        <v>103354</v>
      </c>
      <c r="T25" s="3">
        <f t="shared" si="9"/>
        <v>133129</v>
      </c>
      <c r="U25" s="3">
        <f t="shared" si="10"/>
        <v>137103</v>
      </c>
      <c r="V25" s="3">
        <f t="shared" si="0"/>
        <v>83350</v>
      </c>
      <c r="W25" s="3">
        <f t="shared" si="11"/>
        <v>59.722855428914215</v>
      </c>
      <c r="X25" s="3">
        <f t="shared" si="12"/>
        <v>64.490701859628075</v>
      </c>
    </row>
    <row r="26" spans="2:24" x14ac:dyDescent="0.35">
      <c r="B26" s="3">
        <v>50</v>
      </c>
      <c r="C26" s="3">
        <v>72</v>
      </c>
      <c r="D26" s="3">
        <v>50000</v>
      </c>
      <c r="E26" s="3">
        <v>30</v>
      </c>
      <c r="F26" s="3">
        <v>23</v>
      </c>
      <c r="G26" s="4">
        <f t="shared" si="1"/>
        <v>17.913017396520697</v>
      </c>
      <c r="H26" s="4">
        <f t="shared" si="2"/>
        <v>22.913017396520697</v>
      </c>
      <c r="I26" s="4">
        <f t="shared" si="3"/>
        <v>7.9130173965206962</v>
      </c>
      <c r="J26" s="3">
        <v>1972</v>
      </c>
      <c r="K26" s="3">
        <f t="shared" si="14"/>
        <v>0.44</v>
      </c>
      <c r="L26" s="3">
        <f t="shared" si="15"/>
        <v>1667</v>
      </c>
      <c r="M26" s="3">
        <f t="shared" si="13"/>
        <v>59</v>
      </c>
      <c r="N26" s="3">
        <f t="shared" si="4"/>
        <v>62</v>
      </c>
      <c r="O26" s="3">
        <f t="shared" si="16"/>
        <v>-11219</v>
      </c>
      <c r="P26" s="3">
        <f t="shared" si="5"/>
        <v>66</v>
      </c>
      <c r="Q26" s="3">
        <f t="shared" si="6"/>
        <v>69</v>
      </c>
      <c r="R26" s="3">
        <f t="shared" si="7"/>
        <v>98353</v>
      </c>
      <c r="S26" s="3">
        <f t="shared" si="8"/>
        <v>103354</v>
      </c>
      <c r="T26" s="3">
        <f t="shared" si="9"/>
        <v>130152</v>
      </c>
      <c r="U26" s="3">
        <f t="shared" si="10"/>
        <v>136068</v>
      </c>
      <c r="V26" s="3">
        <f t="shared" si="0"/>
        <v>83350</v>
      </c>
      <c r="W26" s="3">
        <f t="shared" si="11"/>
        <v>56.151169766046792</v>
      </c>
      <c r="X26" s="3">
        <f t="shared" si="12"/>
        <v>63.248950209958011</v>
      </c>
    </row>
    <row r="27" spans="2:24" x14ac:dyDescent="0.35">
      <c r="B27" s="3">
        <v>50</v>
      </c>
      <c r="C27" s="3">
        <v>72</v>
      </c>
      <c r="D27" s="3">
        <v>50000</v>
      </c>
      <c r="E27" s="3">
        <v>30</v>
      </c>
      <c r="F27" s="3">
        <v>24</v>
      </c>
      <c r="G27" s="4">
        <f t="shared" si="1"/>
        <v>17.730053989202158</v>
      </c>
      <c r="H27" s="4">
        <f t="shared" si="2"/>
        <v>22.730053989202158</v>
      </c>
      <c r="I27" s="4">
        <f t="shared" si="3"/>
        <v>7.7300539892021591</v>
      </c>
      <c r="J27" s="3">
        <v>2456</v>
      </c>
      <c r="K27" s="3">
        <f t="shared" si="14"/>
        <v>0.44</v>
      </c>
      <c r="L27" s="3">
        <f t="shared" si="15"/>
        <v>1667</v>
      </c>
      <c r="M27" s="3">
        <f t="shared" si="13"/>
        <v>59</v>
      </c>
      <c r="N27" s="3">
        <f t="shared" si="4"/>
        <v>62</v>
      </c>
      <c r="O27" s="3">
        <f t="shared" si="16"/>
        <v>-10430</v>
      </c>
      <c r="P27" s="3">
        <f t="shared" si="5"/>
        <v>66</v>
      </c>
      <c r="Q27" s="3">
        <f t="shared" si="6"/>
        <v>69</v>
      </c>
      <c r="R27" s="3">
        <f t="shared" si="7"/>
        <v>98353</v>
      </c>
      <c r="S27" s="3">
        <f t="shared" si="8"/>
        <v>103354</v>
      </c>
      <c r="T27" s="3">
        <f t="shared" si="9"/>
        <v>162096</v>
      </c>
      <c r="U27" s="3">
        <f t="shared" si="10"/>
        <v>169464</v>
      </c>
      <c r="V27" s="3">
        <f t="shared" si="0"/>
        <v>83350</v>
      </c>
      <c r="W27" s="3">
        <f t="shared" si="11"/>
        <v>94.476304739052182</v>
      </c>
      <c r="X27" s="3">
        <f t="shared" si="12"/>
        <v>103.31613677264546</v>
      </c>
    </row>
    <row r="28" spans="2:24" x14ac:dyDescent="0.35">
      <c r="B28" s="3">
        <v>50</v>
      </c>
      <c r="C28" s="3">
        <v>72</v>
      </c>
      <c r="D28" s="3">
        <v>50000</v>
      </c>
      <c r="E28" s="3">
        <v>30</v>
      </c>
      <c r="F28" s="3">
        <v>25</v>
      </c>
      <c r="G28" s="4">
        <f t="shared" si="1"/>
        <v>17.256748650269948</v>
      </c>
      <c r="H28" s="4">
        <f t="shared" si="2"/>
        <v>22.256748650269948</v>
      </c>
      <c r="I28" s="4">
        <f t="shared" si="3"/>
        <v>7.2567486502699463</v>
      </c>
      <c r="J28" s="3">
        <v>2210</v>
      </c>
      <c r="K28" s="3">
        <f t="shared" si="14"/>
        <v>0.44</v>
      </c>
      <c r="L28" s="3">
        <f t="shared" si="15"/>
        <v>1667</v>
      </c>
      <c r="M28" s="3">
        <f t="shared" si="13"/>
        <v>59</v>
      </c>
      <c r="N28" s="3">
        <f t="shared" si="4"/>
        <v>62</v>
      </c>
      <c r="O28" s="3">
        <f t="shared" ref="O28:O33" si="17">($J28-$L28)+$O27</f>
        <v>-9887</v>
      </c>
      <c r="P28" s="3">
        <f t="shared" si="5"/>
        <v>65</v>
      </c>
      <c r="Q28" s="3">
        <f t="shared" si="6"/>
        <v>68</v>
      </c>
      <c r="R28" s="3">
        <f t="shared" si="7"/>
        <v>98353</v>
      </c>
      <c r="S28" s="3">
        <f t="shared" si="8"/>
        <v>103354</v>
      </c>
      <c r="T28" s="3">
        <f t="shared" si="9"/>
        <v>143650</v>
      </c>
      <c r="U28" s="3">
        <f t="shared" si="10"/>
        <v>150280</v>
      </c>
      <c r="V28" s="3">
        <f t="shared" si="0"/>
        <v>83350</v>
      </c>
      <c r="W28" s="3">
        <f t="shared" si="11"/>
        <v>72.345530893821234</v>
      </c>
      <c r="X28" s="3">
        <f t="shared" si="12"/>
        <v>80.299940011997606</v>
      </c>
    </row>
    <row r="29" spans="2:24" x14ac:dyDescent="0.35">
      <c r="B29" s="3">
        <v>50</v>
      </c>
      <c r="C29" s="3">
        <v>72</v>
      </c>
      <c r="D29" s="3">
        <v>50000</v>
      </c>
      <c r="E29" s="3">
        <v>30</v>
      </c>
      <c r="F29" s="3">
        <v>26</v>
      </c>
      <c r="G29" s="4">
        <f t="shared" si="1"/>
        <v>16.931013797240553</v>
      </c>
      <c r="H29" s="4">
        <f t="shared" si="2"/>
        <v>21.931013797240553</v>
      </c>
      <c r="I29" s="4">
        <f t="shared" si="3"/>
        <v>6.9310137972405519</v>
      </c>
      <c r="J29" s="3">
        <v>2235</v>
      </c>
      <c r="K29" s="3">
        <f t="shared" si="14"/>
        <v>0.44</v>
      </c>
      <c r="L29" s="3">
        <f t="shared" si="15"/>
        <v>1667</v>
      </c>
      <c r="M29" s="3">
        <f t="shared" si="13"/>
        <v>59</v>
      </c>
      <c r="N29" s="3">
        <f t="shared" si="4"/>
        <v>61</v>
      </c>
      <c r="O29" s="3">
        <f t="shared" si="17"/>
        <v>-9319</v>
      </c>
      <c r="P29" s="3">
        <f t="shared" si="5"/>
        <v>65</v>
      </c>
      <c r="Q29" s="3">
        <f t="shared" si="6"/>
        <v>67</v>
      </c>
      <c r="R29" s="3">
        <f t="shared" si="7"/>
        <v>98353</v>
      </c>
      <c r="S29" s="3">
        <f t="shared" si="8"/>
        <v>101687</v>
      </c>
      <c r="T29" s="3">
        <f t="shared" si="9"/>
        <v>145275</v>
      </c>
      <c r="U29" s="3">
        <f t="shared" si="10"/>
        <v>149745</v>
      </c>
      <c r="V29" s="3">
        <f t="shared" si="0"/>
        <v>83350</v>
      </c>
      <c r="W29" s="3">
        <f t="shared" si="11"/>
        <v>74.295140971805637</v>
      </c>
      <c r="X29" s="3">
        <f t="shared" si="12"/>
        <v>79.658068386322739</v>
      </c>
    </row>
    <row r="30" spans="2:24" x14ac:dyDescent="0.35">
      <c r="B30" s="3">
        <v>50</v>
      </c>
      <c r="C30" s="3">
        <v>72</v>
      </c>
      <c r="D30" s="3">
        <v>50000</v>
      </c>
      <c r="E30" s="3">
        <v>30</v>
      </c>
      <c r="F30" s="3">
        <v>27</v>
      </c>
      <c r="G30" s="4">
        <f t="shared" si="1"/>
        <v>16.590281943611277</v>
      </c>
      <c r="H30" s="4">
        <f t="shared" si="2"/>
        <v>21.590281943611277</v>
      </c>
      <c r="I30" s="4">
        <f t="shared" si="3"/>
        <v>6.5902819436112781</v>
      </c>
      <c r="J30" s="3">
        <v>2340</v>
      </c>
      <c r="K30" s="3">
        <f t="shared" si="14"/>
        <v>0.44</v>
      </c>
      <c r="L30" s="3">
        <f t="shared" si="15"/>
        <v>1667</v>
      </c>
      <c r="M30" s="3">
        <f t="shared" si="13"/>
        <v>59</v>
      </c>
      <c r="N30" s="3">
        <f t="shared" si="4"/>
        <v>61</v>
      </c>
      <c r="O30" s="3">
        <f t="shared" si="17"/>
        <v>-8646</v>
      </c>
      <c r="P30" s="3">
        <f t="shared" si="5"/>
        <v>64</v>
      </c>
      <c r="Q30" s="3">
        <f t="shared" si="6"/>
        <v>67</v>
      </c>
      <c r="R30" s="3">
        <f t="shared" si="7"/>
        <v>98353</v>
      </c>
      <c r="S30" s="3">
        <f t="shared" si="8"/>
        <v>101687</v>
      </c>
      <c r="T30" s="3">
        <f t="shared" si="9"/>
        <v>149760</v>
      </c>
      <c r="U30" s="3">
        <f t="shared" si="10"/>
        <v>156780</v>
      </c>
      <c r="V30" s="3">
        <f t="shared" si="0"/>
        <v>83350</v>
      </c>
      <c r="W30" s="3">
        <f t="shared" si="11"/>
        <v>79.676064787042591</v>
      </c>
      <c r="X30" s="3">
        <f t="shared" si="12"/>
        <v>88.098380323935217</v>
      </c>
    </row>
    <row r="31" spans="2:24" x14ac:dyDescent="0.35">
      <c r="B31" s="3">
        <v>50</v>
      </c>
      <c r="C31" s="3">
        <v>72</v>
      </c>
      <c r="D31" s="3">
        <v>50000</v>
      </c>
      <c r="E31" s="3">
        <v>30</v>
      </c>
      <c r="F31" s="3">
        <v>28</v>
      </c>
      <c r="G31" s="4">
        <f t="shared" si="1"/>
        <v>16.186562687462509</v>
      </c>
      <c r="H31" s="4">
        <f t="shared" si="2"/>
        <v>21.186562687462509</v>
      </c>
      <c r="I31" s="4">
        <f t="shared" si="3"/>
        <v>6.1865626874625077</v>
      </c>
      <c r="J31" s="3">
        <v>1754</v>
      </c>
      <c r="K31" s="3">
        <f t="shared" si="14"/>
        <v>0.44</v>
      </c>
      <c r="L31" s="3">
        <f t="shared" si="15"/>
        <v>1667</v>
      </c>
      <c r="M31" s="3">
        <f t="shared" si="13"/>
        <v>59</v>
      </c>
      <c r="N31" s="3">
        <f t="shared" si="4"/>
        <v>61</v>
      </c>
      <c r="O31" s="3">
        <f t="shared" si="17"/>
        <v>-8559</v>
      </c>
      <c r="P31" s="3">
        <f t="shared" si="5"/>
        <v>64</v>
      </c>
      <c r="Q31" s="3">
        <f t="shared" si="6"/>
        <v>66</v>
      </c>
      <c r="R31" s="3">
        <f t="shared" si="7"/>
        <v>98353</v>
      </c>
      <c r="S31" s="3">
        <f t="shared" si="8"/>
        <v>101687</v>
      </c>
      <c r="T31" s="3">
        <f t="shared" si="9"/>
        <v>112256</v>
      </c>
      <c r="U31" s="3">
        <f t="shared" si="10"/>
        <v>115764</v>
      </c>
      <c r="V31" s="3">
        <f t="shared" si="0"/>
        <v>83350</v>
      </c>
      <c r="W31" s="3">
        <f t="shared" si="11"/>
        <v>34.680263947210562</v>
      </c>
      <c r="X31" s="3">
        <f t="shared" si="12"/>
        <v>38.889022195560891</v>
      </c>
    </row>
    <row r="32" spans="2:24" x14ac:dyDescent="0.35">
      <c r="B32" s="3">
        <v>50</v>
      </c>
      <c r="C32" s="3">
        <v>72</v>
      </c>
      <c r="D32" s="3">
        <v>50000</v>
      </c>
      <c r="E32" s="3">
        <v>30</v>
      </c>
      <c r="F32" s="3">
        <v>29</v>
      </c>
      <c r="G32" s="4">
        <f t="shared" si="1"/>
        <v>16.134373125374925</v>
      </c>
      <c r="H32" s="4">
        <f t="shared" si="2"/>
        <v>21.134373125374925</v>
      </c>
      <c r="I32" s="4">
        <f t="shared" si="3"/>
        <v>6.1343731253749247</v>
      </c>
      <c r="J32" s="3">
        <v>1686</v>
      </c>
      <c r="K32" s="3">
        <f t="shared" si="14"/>
        <v>0.44</v>
      </c>
      <c r="L32" s="3">
        <f t="shared" si="15"/>
        <v>1667</v>
      </c>
      <c r="M32" s="3">
        <f t="shared" si="13"/>
        <v>59</v>
      </c>
      <c r="N32" s="3">
        <f t="shared" si="4"/>
        <v>61</v>
      </c>
      <c r="O32" s="3">
        <f t="shared" si="17"/>
        <v>-8540</v>
      </c>
      <c r="P32" s="3">
        <f t="shared" si="5"/>
        <v>64</v>
      </c>
      <c r="Q32" s="3">
        <f t="shared" si="6"/>
        <v>66</v>
      </c>
      <c r="R32" s="3">
        <f t="shared" si="7"/>
        <v>98353</v>
      </c>
      <c r="S32" s="3">
        <f t="shared" si="8"/>
        <v>101687</v>
      </c>
      <c r="T32" s="3">
        <f t="shared" si="9"/>
        <v>107904</v>
      </c>
      <c r="U32" s="3">
        <f t="shared" si="10"/>
        <v>111276</v>
      </c>
      <c r="V32" s="3">
        <f t="shared" si="0"/>
        <v>83350</v>
      </c>
      <c r="W32" s="3">
        <f t="shared" si="11"/>
        <v>29.458908218356328</v>
      </c>
      <c r="X32" s="3">
        <f t="shared" si="12"/>
        <v>33.504499100179963</v>
      </c>
    </row>
    <row r="33" spans="2:24" x14ac:dyDescent="0.35">
      <c r="B33" s="3">
        <v>50</v>
      </c>
      <c r="C33" s="3">
        <v>72</v>
      </c>
      <c r="D33" s="3">
        <v>50000</v>
      </c>
      <c r="E33" s="3">
        <v>30</v>
      </c>
      <c r="F33" s="3">
        <v>30</v>
      </c>
      <c r="G33" s="4">
        <f t="shared" si="1"/>
        <v>16.122975404919018</v>
      </c>
      <c r="H33" s="4">
        <f t="shared" si="2"/>
        <v>21.122975404919018</v>
      </c>
      <c r="I33" s="4">
        <f t="shared" si="3"/>
        <v>6.1229754049190159</v>
      </c>
      <c r="J33" s="3">
        <v>1743</v>
      </c>
      <c r="K33" s="3">
        <f t="shared" si="14"/>
        <v>0.44</v>
      </c>
      <c r="L33" s="3">
        <f t="shared" si="15"/>
        <v>1667</v>
      </c>
      <c r="M33" s="3">
        <f t="shared" si="13"/>
        <v>59</v>
      </c>
      <c r="N33" s="3">
        <f t="shared" si="4"/>
        <v>61</v>
      </c>
      <c r="O33" s="3">
        <f t="shared" si="17"/>
        <v>-8464</v>
      </c>
      <c r="P33" s="3">
        <f t="shared" si="5"/>
        <v>64</v>
      </c>
      <c r="Q33" s="3">
        <f t="shared" si="6"/>
        <v>66</v>
      </c>
      <c r="R33" s="3">
        <f t="shared" si="7"/>
        <v>98353</v>
      </c>
      <c r="S33" s="3">
        <f t="shared" si="8"/>
        <v>101687</v>
      </c>
      <c r="T33" s="3">
        <f t="shared" si="9"/>
        <v>111552</v>
      </c>
      <c r="U33" s="3">
        <f t="shared" si="10"/>
        <v>115038</v>
      </c>
      <c r="V33" s="3">
        <f t="shared" si="0"/>
        <v>83350</v>
      </c>
      <c r="W33" s="3">
        <f t="shared" si="11"/>
        <v>33.835632873425311</v>
      </c>
      <c r="X33" s="3">
        <f t="shared" si="12"/>
        <v>38.017996400719852</v>
      </c>
    </row>
    <row r="34" spans="2:24" x14ac:dyDescent="0.35">
      <c r="B34" s="3"/>
      <c r="C34" s="3"/>
      <c r="D34" s="3"/>
      <c r="E34" s="3"/>
      <c r="F34" s="3"/>
      <c r="G34" s="3"/>
      <c r="H34" s="3"/>
      <c r="I34" s="4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2:24" x14ac:dyDescent="0.35">
      <c r="B35" s="3" t="s">
        <v>18</v>
      </c>
      <c r="C35" s="3"/>
      <c r="D35" s="3"/>
      <c r="E35" s="3"/>
      <c r="F35" s="3"/>
      <c r="G35" s="3"/>
      <c r="H35" s="3"/>
      <c r="I35" s="4"/>
      <c r="J35" s="3">
        <f>SUM(J4:J33)</f>
        <v>41546</v>
      </c>
      <c r="K35" s="3"/>
      <c r="L35" s="3">
        <f>SUM(L4:L33)</f>
        <v>50010</v>
      </c>
      <c r="M35" s="3"/>
      <c r="N35" s="3"/>
      <c r="O35" s="3"/>
      <c r="P35" s="3"/>
      <c r="Q35" s="3"/>
      <c r="R35" s="3">
        <f>SUM(R4:R33)</f>
        <v>2920584</v>
      </c>
      <c r="S35" s="3">
        <f>SUM(S4:S33)</f>
        <v>3042275</v>
      </c>
      <c r="T35" s="3">
        <f>SUM(T4:T33)</f>
        <v>2659764</v>
      </c>
      <c r="U35" s="3">
        <f>SUM(U4:U33)</f>
        <v>2763527</v>
      </c>
      <c r="V35" s="3">
        <f>SUM(V4:V33)</f>
        <v>2500500</v>
      </c>
      <c r="W35" s="3">
        <f>(T35-V35)/V35*100</f>
        <v>6.3692861427714451</v>
      </c>
      <c r="X35" s="3">
        <f>(U35-V35)/V35*100</f>
        <v>10.518976204759047</v>
      </c>
    </row>
    <row r="36" spans="2:24" x14ac:dyDescent="0.35">
      <c r="L36" s="1">
        <f>L35+O33</f>
        <v>41546</v>
      </c>
    </row>
  </sheetData>
  <mergeCells count="2">
    <mergeCell ref="B1:J1"/>
    <mergeCell ref="K1:Q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8"/>
  <sheetViews>
    <sheetView tabSelected="1" topLeftCell="A16" workbookViewId="0">
      <selection activeCell="E21" sqref="E21"/>
    </sheetView>
  </sheetViews>
  <sheetFormatPr defaultRowHeight="14.5" x14ac:dyDescent="0.35"/>
  <cols>
    <col min="1" max="1" width="3.1796875" style="5" customWidth="1"/>
    <col min="2" max="2" width="43.08984375" style="5" bestFit="1" customWidth="1"/>
    <col min="3" max="3" width="36.1796875" style="5" customWidth="1"/>
    <col min="4" max="4" width="7.7265625" style="5" customWidth="1"/>
    <col min="5" max="5" width="11.54296875" style="5" bestFit="1" customWidth="1"/>
    <col min="6" max="6" width="12" style="5" bestFit="1" customWidth="1"/>
    <col min="7" max="7" width="11.36328125" style="5" bestFit="1" customWidth="1"/>
    <col min="8" max="8" width="12" style="5" bestFit="1" customWidth="1"/>
    <col min="9" max="10" width="11.36328125" style="5" bestFit="1" customWidth="1"/>
    <col min="11" max="12" width="12" style="5" bestFit="1" customWidth="1"/>
    <col min="13" max="13" width="11.36328125" style="5" bestFit="1" customWidth="1"/>
    <col min="14" max="16" width="12" style="5" bestFit="1" customWidth="1"/>
    <col min="17" max="16384" width="8.7265625" style="5"/>
  </cols>
  <sheetData>
    <row r="3" spans="2:18" ht="43.5" x14ac:dyDescent="0.35">
      <c r="B3" s="13" t="s">
        <v>83</v>
      </c>
      <c r="C3" s="13" t="s">
        <v>109</v>
      </c>
      <c r="D3" s="12" t="s">
        <v>93</v>
      </c>
      <c r="E3" s="12" t="s">
        <v>72</v>
      </c>
      <c r="F3" s="12" t="s">
        <v>71</v>
      </c>
      <c r="G3" s="12" t="s">
        <v>73</v>
      </c>
      <c r="H3" s="12" t="s">
        <v>74</v>
      </c>
      <c r="I3" s="12" t="s">
        <v>75</v>
      </c>
      <c r="J3" s="12" t="s">
        <v>76</v>
      </c>
      <c r="K3" s="12" t="s">
        <v>77</v>
      </c>
      <c r="L3" s="12" t="s">
        <v>78</v>
      </c>
      <c r="M3" s="12" t="s">
        <v>79</v>
      </c>
      <c r="N3" s="12" t="s">
        <v>80</v>
      </c>
      <c r="O3" s="12" t="s">
        <v>81</v>
      </c>
      <c r="P3" s="12" t="s">
        <v>82</v>
      </c>
    </row>
    <row r="5" spans="2:18" x14ac:dyDescent="0.35">
      <c r="B5" s="14" t="s">
        <v>84</v>
      </c>
      <c r="C5" s="14" t="s">
        <v>110</v>
      </c>
      <c r="D5" s="6">
        <v>0</v>
      </c>
      <c r="E5" s="6">
        <v>45</v>
      </c>
      <c r="F5" s="6">
        <v>45</v>
      </c>
      <c r="G5" s="6">
        <v>45</v>
      </c>
      <c r="H5" s="6">
        <v>49</v>
      </c>
      <c r="I5" s="6">
        <v>49</v>
      </c>
      <c r="J5" s="6">
        <v>49</v>
      </c>
      <c r="K5" s="6">
        <v>49</v>
      </c>
      <c r="L5" s="6">
        <v>49</v>
      </c>
      <c r="M5" s="6">
        <v>49</v>
      </c>
      <c r="N5" s="6">
        <v>49</v>
      </c>
      <c r="O5" s="6">
        <v>49</v>
      </c>
      <c r="P5" s="6">
        <v>49</v>
      </c>
    </row>
    <row r="6" spans="2:18" x14ac:dyDescent="0.35">
      <c r="B6" s="14" t="s">
        <v>85</v>
      </c>
      <c r="C6" s="14" t="s">
        <v>110</v>
      </c>
      <c r="D6" s="6">
        <v>0</v>
      </c>
      <c r="E6" s="6">
        <v>75</v>
      </c>
      <c r="F6" s="6">
        <v>75</v>
      </c>
      <c r="G6" s="6">
        <v>75</v>
      </c>
      <c r="H6" s="6">
        <v>80</v>
      </c>
      <c r="I6" s="6">
        <v>80</v>
      </c>
      <c r="J6" s="6">
        <v>80</v>
      </c>
      <c r="K6" s="6">
        <v>80</v>
      </c>
      <c r="L6" s="6">
        <v>80</v>
      </c>
      <c r="M6" s="6">
        <v>80</v>
      </c>
      <c r="N6" s="6">
        <v>80</v>
      </c>
      <c r="O6" s="6">
        <v>80</v>
      </c>
      <c r="P6" s="6">
        <v>80</v>
      </c>
    </row>
    <row r="7" spans="2:18" x14ac:dyDescent="0.3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2:18" ht="29" x14ac:dyDescent="0.35">
      <c r="B8" s="6" t="s">
        <v>125</v>
      </c>
      <c r="C8" s="6" t="s">
        <v>124</v>
      </c>
      <c r="D8" s="6">
        <v>0</v>
      </c>
      <c r="E8" s="6">
        <v>6</v>
      </c>
      <c r="F8" s="6">
        <v>6</v>
      </c>
      <c r="G8" s="6">
        <v>7</v>
      </c>
      <c r="H8" s="6">
        <v>7</v>
      </c>
      <c r="I8" s="6">
        <v>7</v>
      </c>
      <c r="J8" s="6">
        <v>8</v>
      </c>
      <c r="K8" s="6">
        <v>8</v>
      </c>
      <c r="L8" s="6">
        <v>8</v>
      </c>
      <c r="M8" s="6">
        <v>8</v>
      </c>
      <c r="N8" s="6">
        <v>8</v>
      </c>
      <c r="O8" s="6">
        <v>8</v>
      </c>
      <c r="P8" s="6">
        <v>8</v>
      </c>
    </row>
    <row r="9" spans="2:18" ht="58" x14ac:dyDescent="0.35">
      <c r="B9" s="6" t="s">
        <v>123</v>
      </c>
      <c r="C9" s="15" t="s">
        <v>141</v>
      </c>
      <c r="D9" s="6">
        <v>0</v>
      </c>
      <c r="E9" s="6">
        <f>E11/1000*E28*E8</f>
        <v>157500</v>
      </c>
      <c r="F9" s="6">
        <f>F11/1000*F28*F8</f>
        <v>135000</v>
      </c>
      <c r="G9" s="6">
        <f>G11/1000*G28*G8</f>
        <v>220500</v>
      </c>
      <c r="H9" s="6">
        <f>H11/1000*H28*H8</f>
        <v>196000</v>
      </c>
      <c r="I9" s="6">
        <f>I11/1000*I28*I8</f>
        <v>174720</v>
      </c>
      <c r="J9" s="6">
        <f>J11/1000*J28*J8</f>
        <v>281600</v>
      </c>
      <c r="K9" s="6">
        <f>K11/1000*K28*K8</f>
        <v>147200</v>
      </c>
      <c r="L9" s="6">
        <f>L11/1000*L28*L8</f>
        <v>115200</v>
      </c>
      <c r="M9" s="6">
        <f>M11/1000*M28*M8</f>
        <v>198400</v>
      </c>
      <c r="N9" s="6">
        <f>N11/1000*N28*N8</f>
        <v>163840</v>
      </c>
      <c r="O9" s="6">
        <f>O11/1000*O28*O8</f>
        <v>120960</v>
      </c>
      <c r="P9" s="6">
        <f>P11/1000*P28*P8</f>
        <v>99840</v>
      </c>
      <c r="Q9" s="6"/>
      <c r="R9" s="6"/>
    </row>
    <row r="10" spans="2:18" x14ac:dyDescent="0.35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2:18" x14ac:dyDescent="0.35">
      <c r="B11" s="14" t="s">
        <v>87</v>
      </c>
      <c r="C11" s="14" t="s">
        <v>110</v>
      </c>
      <c r="D11" s="6">
        <v>0</v>
      </c>
      <c r="E11" s="6">
        <v>350</v>
      </c>
      <c r="F11" s="6">
        <v>300</v>
      </c>
      <c r="G11" s="6">
        <v>420</v>
      </c>
      <c r="H11" s="6">
        <v>350</v>
      </c>
      <c r="I11" s="6">
        <v>312</v>
      </c>
      <c r="J11" s="6">
        <v>440</v>
      </c>
      <c r="K11" s="6">
        <v>230</v>
      </c>
      <c r="L11" s="6">
        <v>180</v>
      </c>
      <c r="M11" s="6">
        <v>310</v>
      </c>
      <c r="N11" s="6">
        <v>256</v>
      </c>
      <c r="O11" s="6">
        <v>189</v>
      </c>
      <c r="P11" s="6">
        <v>156</v>
      </c>
    </row>
    <row r="12" spans="2:18" x14ac:dyDescent="0.35">
      <c r="B12" s="14" t="s">
        <v>111</v>
      </c>
      <c r="C12" s="14" t="s">
        <v>110</v>
      </c>
      <c r="D12" s="6">
        <v>0</v>
      </c>
      <c r="E12" s="6">
        <v>0</v>
      </c>
      <c r="F12" s="6">
        <v>-12</v>
      </c>
      <c r="G12" s="6">
        <v>-30</v>
      </c>
      <c r="H12" s="6">
        <v>-27</v>
      </c>
      <c r="I12" s="6">
        <v>-37</v>
      </c>
      <c r="J12" s="6">
        <v>-20</v>
      </c>
      <c r="K12" s="6">
        <v>-70</v>
      </c>
      <c r="L12" s="6">
        <v>-30</v>
      </c>
      <c r="M12" s="6">
        <v>-56</v>
      </c>
      <c r="N12" s="6">
        <v>-110</v>
      </c>
      <c r="O12" s="6">
        <v>-39</v>
      </c>
      <c r="P12" s="6">
        <v>-6</v>
      </c>
    </row>
    <row r="13" spans="2:18" x14ac:dyDescent="0.35">
      <c r="B13" s="6" t="s">
        <v>89</v>
      </c>
      <c r="C13" s="15" t="s">
        <v>113</v>
      </c>
      <c r="D13" s="6">
        <f>D11+D12</f>
        <v>0</v>
      </c>
      <c r="E13" s="6">
        <f>E11+E12</f>
        <v>350</v>
      </c>
      <c r="F13" s="6">
        <f t="shared" ref="F13:P13" si="0">F11+F12</f>
        <v>288</v>
      </c>
      <c r="G13" s="6">
        <f t="shared" si="0"/>
        <v>390</v>
      </c>
      <c r="H13" s="6">
        <f t="shared" si="0"/>
        <v>323</v>
      </c>
      <c r="I13" s="6">
        <f t="shared" si="0"/>
        <v>275</v>
      </c>
      <c r="J13" s="6">
        <f t="shared" si="0"/>
        <v>420</v>
      </c>
      <c r="K13" s="6">
        <f t="shared" si="0"/>
        <v>160</v>
      </c>
      <c r="L13" s="6">
        <f t="shared" si="0"/>
        <v>150</v>
      </c>
      <c r="M13" s="6">
        <f t="shared" si="0"/>
        <v>254</v>
      </c>
      <c r="N13" s="6">
        <f t="shared" si="0"/>
        <v>146</v>
      </c>
      <c r="O13" s="6">
        <f t="shared" si="0"/>
        <v>150</v>
      </c>
      <c r="P13" s="6">
        <f t="shared" si="0"/>
        <v>150</v>
      </c>
    </row>
    <row r="14" spans="2:18" ht="29" x14ac:dyDescent="0.35">
      <c r="B14" s="16" t="s">
        <v>86</v>
      </c>
      <c r="C14" s="15" t="s">
        <v>112</v>
      </c>
      <c r="D14" s="6">
        <v>0</v>
      </c>
      <c r="E14" s="6">
        <f t="shared" ref="E14:P14" si="1">D14+E13</f>
        <v>350</v>
      </c>
      <c r="F14" s="6">
        <f t="shared" si="1"/>
        <v>638</v>
      </c>
      <c r="G14" s="6">
        <f t="shared" si="1"/>
        <v>1028</v>
      </c>
      <c r="H14" s="6">
        <f t="shared" si="1"/>
        <v>1351</v>
      </c>
      <c r="I14" s="6">
        <f t="shared" si="1"/>
        <v>1626</v>
      </c>
      <c r="J14" s="6">
        <f t="shared" si="1"/>
        <v>2046</v>
      </c>
      <c r="K14" s="6">
        <f t="shared" si="1"/>
        <v>2206</v>
      </c>
      <c r="L14" s="6">
        <f t="shared" si="1"/>
        <v>2356</v>
      </c>
      <c r="M14" s="6">
        <f t="shared" si="1"/>
        <v>2610</v>
      </c>
      <c r="N14" s="6">
        <f t="shared" si="1"/>
        <v>2756</v>
      </c>
      <c r="O14" s="6">
        <f t="shared" si="1"/>
        <v>2906</v>
      </c>
      <c r="P14" s="6">
        <f t="shared" si="1"/>
        <v>3056</v>
      </c>
    </row>
    <row r="15" spans="2:18" ht="43.5" x14ac:dyDescent="0.35">
      <c r="B15" s="6" t="s">
        <v>92</v>
      </c>
      <c r="C15" s="15" t="s">
        <v>114</v>
      </c>
      <c r="D15" s="6">
        <v>0</v>
      </c>
      <c r="E15" s="17" t="e">
        <f t="shared" ref="E15:P15" si="2">-E12/D14</f>
        <v>#DIV/0!</v>
      </c>
      <c r="F15" s="17">
        <f t="shared" si="2"/>
        <v>3.4285714285714287E-2</v>
      </c>
      <c r="G15" s="17">
        <f t="shared" si="2"/>
        <v>4.7021943573667714E-2</v>
      </c>
      <c r="H15" s="17">
        <f t="shared" si="2"/>
        <v>2.6264591439688716E-2</v>
      </c>
      <c r="I15" s="17">
        <f t="shared" si="2"/>
        <v>2.7387120651369355E-2</v>
      </c>
      <c r="J15" s="17">
        <f t="shared" si="2"/>
        <v>1.2300123001230012E-2</v>
      </c>
      <c r="K15" s="17">
        <f t="shared" si="2"/>
        <v>3.4213098729227759E-2</v>
      </c>
      <c r="L15" s="17">
        <f t="shared" si="2"/>
        <v>1.3599274705349048E-2</v>
      </c>
      <c r="M15" s="17">
        <f t="shared" si="2"/>
        <v>2.3769100169779286E-2</v>
      </c>
      <c r="N15" s="17">
        <f t="shared" si="2"/>
        <v>4.2145593869731802E-2</v>
      </c>
      <c r="O15" s="17">
        <f t="shared" si="2"/>
        <v>1.4150943396226415E-2</v>
      </c>
      <c r="P15" s="17">
        <f t="shared" si="2"/>
        <v>2.0646937370956643E-3</v>
      </c>
    </row>
    <row r="16" spans="2:18" x14ac:dyDescent="0.3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2:16" x14ac:dyDescent="0.35">
      <c r="B17" s="6" t="s">
        <v>94</v>
      </c>
      <c r="C17" s="15" t="s">
        <v>115</v>
      </c>
      <c r="D17" s="6">
        <v>0</v>
      </c>
      <c r="E17" s="6">
        <f>D18</f>
        <v>0</v>
      </c>
      <c r="F17" s="6">
        <f>E18</f>
        <v>26250</v>
      </c>
      <c r="G17" s="6">
        <f>F18</f>
        <v>47850</v>
      </c>
      <c r="H17" s="6">
        <f>G18</f>
        <v>77100</v>
      </c>
      <c r="I17" s="6">
        <f>H18</f>
        <v>103075</v>
      </c>
      <c r="J17" s="6">
        <f>I18</f>
        <v>125075</v>
      </c>
      <c r="K17" s="6">
        <f>J18</f>
        <v>158675</v>
      </c>
      <c r="L17" s="6">
        <f>K18</f>
        <v>171475</v>
      </c>
      <c r="M17" s="6">
        <f>L18</f>
        <v>183475</v>
      </c>
      <c r="N17" s="6">
        <f>M18</f>
        <v>203795</v>
      </c>
      <c r="O17" s="6">
        <f>N18</f>
        <v>215475</v>
      </c>
      <c r="P17" s="6">
        <f>O18</f>
        <v>227475</v>
      </c>
    </row>
    <row r="18" spans="2:16" ht="29" x14ac:dyDescent="0.35">
      <c r="B18" s="6" t="s">
        <v>95</v>
      </c>
      <c r="C18" s="15" t="s">
        <v>122</v>
      </c>
      <c r="D18" s="6">
        <v>0</v>
      </c>
      <c r="E18" s="6">
        <f>D18+E21</f>
        <v>26250</v>
      </c>
      <c r="F18" s="6">
        <f>E18+F21</f>
        <v>47850</v>
      </c>
      <c r="G18" s="6">
        <f>F18+G21</f>
        <v>77100</v>
      </c>
      <c r="H18" s="6">
        <f>G18+H21</f>
        <v>103075</v>
      </c>
      <c r="I18" s="6">
        <f>H18+I21</f>
        <v>125075</v>
      </c>
      <c r="J18" s="6">
        <f>I18+J21</f>
        <v>158675</v>
      </c>
      <c r="K18" s="6">
        <f>J18+K21</f>
        <v>171475</v>
      </c>
      <c r="L18" s="6">
        <f>K18+L21</f>
        <v>183475</v>
      </c>
      <c r="M18" s="6">
        <f>L18+M21</f>
        <v>203795</v>
      </c>
      <c r="N18" s="6">
        <f>M18+N21</f>
        <v>215475</v>
      </c>
      <c r="O18" s="6">
        <f>N18+O21</f>
        <v>227475</v>
      </c>
      <c r="P18" s="6">
        <f>O18+P21</f>
        <v>239475</v>
      </c>
    </row>
    <row r="19" spans="2:16" ht="29" x14ac:dyDescent="0.35">
      <c r="B19" s="18" t="s">
        <v>145</v>
      </c>
      <c r="C19" s="6" t="s">
        <v>144</v>
      </c>
      <c r="D19" s="6">
        <f>D11*D6</f>
        <v>0</v>
      </c>
      <c r="E19" s="6">
        <f>E11*E6</f>
        <v>26250</v>
      </c>
      <c r="F19" s="6">
        <f>F11*F6</f>
        <v>22500</v>
      </c>
      <c r="G19" s="6">
        <f>G11*G6</f>
        <v>31500</v>
      </c>
      <c r="H19" s="6">
        <f>H11*H6</f>
        <v>28000</v>
      </c>
      <c r="I19" s="6">
        <f>I11*I6</f>
        <v>24960</v>
      </c>
      <c r="J19" s="6">
        <f>J11*J6</f>
        <v>35200</v>
      </c>
      <c r="K19" s="6">
        <f>K11*K6</f>
        <v>18400</v>
      </c>
      <c r="L19" s="6">
        <f>L11*L6</f>
        <v>14400</v>
      </c>
      <c r="M19" s="6">
        <f>M11*M6</f>
        <v>24800</v>
      </c>
      <c r="N19" s="6">
        <f>N11*N6</f>
        <v>20480</v>
      </c>
      <c r="O19" s="6">
        <f>O11*O6</f>
        <v>15120</v>
      </c>
      <c r="P19" s="6">
        <f>P11*P6</f>
        <v>12480</v>
      </c>
    </row>
    <row r="20" spans="2:16" ht="58" x14ac:dyDescent="0.35">
      <c r="B20" s="18" t="s">
        <v>146</v>
      </c>
      <c r="C20" s="15" t="s">
        <v>147</v>
      </c>
      <c r="D20" s="6">
        <f>D12*D6</f>
        <v>0</v>
      </c>
      <c r="E20" s="6">
        <f>E12*E6</f>
        <v>0</v>
      </c>
      <c r="F20" s="6">
        <f>F12*E6</f>
        <v>-900</v>
      </c>
      <c r="G20" s="6">
        <f t="shared" ref="G20:P20" si="3">G12*F6</f>
        <v>-2250</v>
      </c>
      <c r="H20" s="6">
        <f t="shared" si="3"/>
        <v>-2025</v>
      </c>
      <c r="I20" s="6">
        <f t="shared" si="3"/>
        <v>-2960</v>
      </c>
      <c r="J20" s="6">
        <f t="shared" si="3"/>
        <v>-1600</v>
      </c>
      <c r="K20" s="6">
        <f t="shared" si="3"/>
        <v>-5600</v>
      </c>
      <c r="L20" s="6">
        <f t="shared" si="3"/>
        <v>-2400</v>
      </c>
      <c r="M20" s="6">
        <f t="shared" si="3"/>
        <v>-4480</v>
      </c>
      <c r="N20" s="6">
        <f t="shared" si="3"/>
        <v>-8800</v>
      </c>
      <c r="O20" s="6">
        <f t="shared" si="3"/>
        <v>-3120</v>
      </c>
      <c r="P20" s="6">
        <f t="shared" si="3"/>
        <v>-480</v>
      </c>
    </row>
    <row r="21" spans="2:16" x14ac:dyDescent="0.35">
      <c r="B21" s="6" t="s">
        <v>97</v>
      </c>
      <c r="C21" s="21" t="s">
        <v>130</v>
      </c>
      <c r="D21" s="6">
        <v>0</v>
      </c>
      <c r="E21" s="6">
        <f>E19+E20</f>
        <v>26250</v>
      </c>
      <c r="F21" s="6">
        <f>F19+F20</f>
        <v>21600</v>
      </c>
      <c r="G21" s="6">
        <f>G19+G20</f>
        <v>29250</v>
      </c>
      <c r="H21" s="6">
        <f>H19+H20</f>
        <v>25975</v>
      </c>
      <c r="I21" s="6">
        <f>I19+I20</f>
        <v>22000</v>
      </c>
      <c r="J21" s="6">
        <f>J19+J20</f>
        <v>33600</v>
      </c>
      <c r="K21" s="6">
        <f>K19+K20</f>
        <v>12800</v>
      </c>
      <c r="L21" s="6">
        <f>L19+L20</f>
        <v>12000</v>
      </c>
      <c r="M21" s="6">
        <f>M19+M20</f>
        <v>20320</v>
      </c>
      <c r="N21" s="6">
        <f>N19+N20</f>
        <v>11680</v>
      </c>
      <c r="O21" s="6">
        <f>O19+O20</f>
        <v>12000</v>
      </c>
      <c r="P21" s="6">
        <f>P19+P20</f>
        <v>12000</v>
      </c>
    </row>
    <row r="22" spans="2:16" x14ac:dyDescent="0.35">
      <c r="B22" s="6" t="s">
        <v>96</v>
      </c>
      <c r="C22" s="15" t="s">
        <v>116</v>
      </c>
      <c r="D22" s="6">
        <f>D18*12</f>
        <v>0</v>
      </c>
      <c r="E22" s="6">
        <f>E18*12</f>
        <v>315000</v>
      </c>
      <c r="F22" s="6">
        <f>F18*12</f>
        <v>574200</v>
      </c>
      <c r="G22" s="6">
        <f>G18*12</f>
        <v>925200</v>
      </c>
      <c r="H22" s="6">
        <f>H18*12</f>
        <v>1236900</v>
      </c>
      <c r="I22" s="6">
        <f>I18*12</f>
        <v>1500900</v>
      </c>
      <c r="J22" s="6">
        <f>J18*12</f>
        <v>1904100</v>
      </c>
      <c r="K22" s="6">
        <f>K18*12</f>
        <v>2057700</v>
      </c>
      <c r="L22" s="6">
        <f>L18*12</f>
        <v>2201700</v>
      </c>
      <c r="M22" s="6">
        <f>M18*12</f>
        <v>2445540</v>
      </c>
      <c r="N22" s="6">
        <f>N18*12</f>
        <v>2585700</v>
      </c>
      <c r="O22" s="6">
        <f>O18*12</f>
        <v>2729700</v>
      </c>
      <c r="P22" s="6">
        <f>P18*12</f>
        <v>2873700</v>
      </c>
    </row>
    <row r="23" spans="2:16" x14ac:dyDescent="0.3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5" spans="2:16" x14ac:dyDescent="0.35">
      <c r="B25" s="16" t="s">
        <v>98</v>
      </c>
      <c r="C25" t="s">
        <v>137</v>
      </c>
      <c r="D25" s="17">
        <v>0</v>
      </c>
      <c r="E25" s="20" t="e">
        <f>-(E20/D18)</f>
        <v>#DIV/0!</v>
      </c>
      <c r="F25" s="20">
        <f>-(F20/E18)</f>
        <v>3.4285714285714287E-2</v>
      </c>
      <c r="G25" s="20">
        <f>-(G20/F18)</f>
        <v>4.7021943573667714E-2</v>
      </c>
      <c r="H25" s="20">
        <f>-(H20/G18)</f>
        <v>2.6264591439688716E-2</v>
      </c>
      <c r="I25" s="20">
        <f>-(I20/H18)</f>
        <v>2.8716953674508851E-2</v>
      </c>
      <c r="J25" s="20">
        <f>-(J20/I18)</f>
        <v>1.2792324605236858E-2</v>
      </c>
      <c r="K25" s="20">
        <f>-(K20/J18)</f>
        <v>3.5292264061761461E-2</v>
      </c>
      <c r="L25" s="20">
        <f>-(L20/K18)</f>
        <v>1.399620935996501E-2</v>
      </c>
      <c r="M25" s="20">
        <f>-(M20/L18)</f>
        <v>2.4417495571603762E-2</v>
      </c>
      <c r="N25" s="20">
        <f>-(N20/M18)</f>
        <v>4.3180647219019111E-2</v>
      </c>
      <c r="O25" s="20">
        <f>-(O20/N18)</f>
        <v>1.4479638009049774E-2</v>
      </c>
      <c r="P25" s="20">
        <f>-(P20/O18)</f>
        <v>2.1101219914276296E-3</v>
      </c>
    </row>
    <row r="26" spans="2:16" x14ac:dyDescent="0.35">
      <c r="B26" s="6" t="s">
        <v>99</v>
      </c>
      <c r="C26" s="6"/>
      <c r="D26" s="6">
        <v>0</v>
      </c>
      <c r="E26" s="17" t="e">
        <f>-E20/E17</f>
        <v>#DIV/0!</v>
      </c>
      <c r="F26" s="17">
        <f>-F20/F17</f>
        <v>3.4285714285714287E-2</v>
      </c>
      <c r="G26" s="17">
        <f>-G20/G17</f>
        <v>4.7021943573667714E-2</v>
      </c>
      <c r="H26" s="17">
        <f>-H20/H17</f>
        <v>2.6264591439688716E-2</v>
      </c>
      <c r="I26" s="17">
        <f>-I20/I17</f>
        <v>2.8716953674508851E-2</v>
      </c>
      <c r="J26" s="17">
        <f>-J20/J17</f>
        <v>1.2792324605236858E-2</v>
      </c>
      <c r="K26" s="17">
        <f>-K20/K17</f>
        <v>3.5292264061761461E-2</v>
      </c>
      <c r="L26" s="17">
        <f>-L20/L17</f>
        <v>1.399620935996501E-2</v>
      </c>
      <c r="M26" s="17">
        <f>-M20/M17</f>
        <v>2.4417495571603762E-2</v>
      </c>
      <c r="N26" s="17">
        <f>-N20/N17</f>
        <v>4.3180647219019111E-2</v>
      </c>
      <c r="O26" s="17">
        <f>-O20/O17</f>
        <v>1.4479638009049774E-2</v>
      </c>
      <c r="P26" s="17">
        <f>-P20/P17</f>
        <v>2.1101219914276296E-3</v>
      </c>
    </row>
    <row r="27" spans="2:16" x14ac:dyDescent="0.3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2:16" x14ac:dyDescent="0.35">
      <c r="B28" s="6" t="s">
        <v>90</v>
      </c>
      <c r="C28" s="15" t="s">
        <v>142</v>
      </c>
      <c r="D28" s="6"/>
      <c r="E28" s="6">
        <f>E19/E11*1000</f>
        <v>75000</v>
      </c>
      <c r="F28" s="6">
        <f>F19/F11*1000</f>
        <v>75000</v>
      </c>
      <c r="G28" s="6">
        <f>G19/G11*1000</f>
        <v>75000</v>
      </c>
      <c r="H28" s="6">
        <f>H19/H11*1000</f>
        <v>80000</v>
      </c>
      <c r="I28" s="6">
        <f>I19/I11*1000</f>
        <v>80000</v>
      </c>
      <c r="J28" s="6">
        <f>J19/J11*1000</f>
        <v>80000</v>
      </c>
      <c r="K28" s="6">
        <f>K19/K11*1000</f>
        <v>80000</v>
      </c>
      <c r="L28" s="6">
        <f>L19/L11*1000</f>
        <v>80000</v>
      </c>
      <c r="M28" s="6">
        <f>M19/M11*1000</f>
        <v>80000</v>
      </c>
      <c r="N28" s="6">
        <f>N19/N11*1000</f>
        <v>80000</v>
      </c>
      <c r="O28" s="6">
        <f>O19/O11*1000</f>
        <v>80000</v>
      </c>
      <c r="P28" s="6">
        <f>P19/P11*1000</f>
        <v>80000</v>
      </c>
    </row>
    <row r="29" spans="2:16" x14ac:dyDescent="0.35">
      <c r="B29" s="6" t="s">
        <v>88</v>
      </c>
      <c r="C29" s="15" t="s">
        <v>143</v>
      </c>
      <c r="D29" s="6"/>
      <c r="E29" s="6">
        <f>F18/F14*1000</f>
        <v>75000</v>
      </c>
      <c r="F29" s="6">
        <f>G18/G14*1000</f>
        <v>75000</v>
      </c>
      <c r="G29" s="6">
        <f>H18/H14*1000</f>
        <v>76295.336787564767</v>
      </c>
      <c r="H29" s="6">
        <f>I18/I14*1000</f>
        <v>76921.89421894218</v>
      </c>
      <c r="I29" s="6">
        <f>J18/J14*1000</f>
        <v>77553.763440860203</v>
      </c>
      <c r="J29" s="6">
        <f>K18/K14*1000</f>
        <v>77731.187669990934</v>
      </c>
      <c r="K29" s="6">
        <f>L18/L14*1000</f>
        <v>77875.636672325985</v>
      </c>
      <c r="L29" s="6">
        <f>M18/M14*1000</f>
        <v>78082.375478927206</v>
      </c>
      <c r="M29" s="6">
        <f>N18/N14*1000</f>
        <v>78183.962264150949</v>
      </c>
      <c r="N29" s="6">
        <f>O18/O14*1000</f>
        <v>78277.701307639363</v>
      </c>
      <c r="O29" s="6">
        <f>P18/P14*1000</f>
        <v>78362.238219895284</v>
      </c>
      <c r="P29" s="6" t="e">
        <f>Q18/Q14*1000</f>
        <v>#DIV/0!</v>
      </c>
    </row>
    <row r="30" spans="2:16" x14ac:dyDescent="0.3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2:16" x14ac:dyDescent="0.35">
      <c r="B31" s="6" t="s">
        <v>101</v>
      </c>
      <c r="C31" s="15" t="s">
        <v>95</v>
      </c>
      <c r="D31" s="6">
        <v>0</v>
      </c>
      <c r="E31" s="6">
        <f>E18</f>
        <v>26250</v>
      </c>
      <c r="F31" s="6">
        <f>F18</f>
        <v>47850</v>
      </c>
      <c r="G31" s="6">
        <f>G18</f>
        <v>77100</v>
      </c>
      <c r="H31" s="6">
        <f>H18</f>
        <v>103075</v>
      </c>
      <c r="I31" s="6">
        <f>I18</f>
        <v>125075</v>
      </c>
      <c r="J31" s="6">
        <f>J18</f>
        <v>158675</v>
      </c>
      <c r="K31" s="6">
        <f>K18</f>
        <v>171475</v>
      </c>
      <c r="L31" s="6">
        <f>L18</f>
        <v>183475</v>
      </c>
      <c r="M31" s="6">
        <f>M18</f>
        <v>203795</v>
      </c>
      <c r="N31" s="6">
        <f>N18</f>
        <v>215475</v>
      </c>
      <c r="O31" s="6">
        <f>O18</f>
        <v>227475</v>
      </c>
      <c r="P31" s="6">
        <f>P18</f>
        <v>239475</v>
      </c>
    </row>
    <row r="32" spans="2:16" x14ac:dyDescent="0.35">
      <c r="B32" s="6" t="s">
        <v>102</v>
      </c>
      <c r="C32" s="6" t="s">
        <v>118</v>
      </c>
      <c r="D32" s="6">
        <v>0</v>
      </c>
      <c r="E32" s="6">
        <f>E5*E14</f>
        <v>15750</v>
      </c>
      <c r="F32" s="6">
        <f>F5*F14</f>
        <v>28710</v>
      </c>
      <c r="G32" s="6">
        <f>G5*G14</f>
        <v>46260</v>
      </c>
      <c r="H32" s="6">
        <f>H5*H14</f>
        <v>66199</v>
      </c>
      <c r="I32" s="6">
        <f>I5*I14</f>
        <v>79674</v>
      </c>
      <c r="J32" s="6">
        <f>J5*J14</f>
        <v>100254</v>
      </c>
      <c r="K32" s="6">
        <f>K5*K14</f>
        <v>108094</v>
      </c>
      <c r="L32" s="6">
        <f>L5*L14</f>
        <v>115444</v>
      </c>
      <c r="M32" s="6">
        <f>M5*M14</f>
        <v>127890</v>
      </c>
      <c r="N32" s="6">
        <f>N5*N14</f>
        <v>135044</v>
      </c>
      <c r="O32" s="6">
        <f>O5*O14</f>
        <v>142394</v>
      </c>
      <c r="P32" s="6">
        <f>P5*P14</f>
        <v>149744</v>
      </c>
    </row>
    <row r="33" spans="2:16" x14ac:dyDescent="0.35">
      <c r="B33" s="6" t="s">
        <v>69</v>
      </c>
      <c r="C33" s="15" t="s">
        <v>119</v>
      </c>
      <c r="D33" s="6">
        <v>0</v>
      </c>
      <c r="E33" s="6">
        <f>E31-E32</f>
        <v>10500</v>
      </c>
      <c r="F33" s="6">
        <f t="shared" ref="F33:P33" si="4">F31-F32</f>
        <v>19140</v>
      </c>
      <c r="G33" s="6">
        <f t="shared" si="4"/>
        <v>30840</v>
      </c>
      <c r="H33" s="6">
        <f t="shared" si="4"/>
        <v>36876</v>
      </c>
      <c r="I33" s="6">
        <f t="shared" si="4"/>
        <v>45401</v>
      </c>
      <c r="J33" s="6">
        <f t="shared" si="4"/>
        <v>58421</v>
      </c>
      <c r="K33" s="6">
        <f t="shared" si="4"/>
        <v>63381</v>
      </c>
      <c r="L33" s="6">
        <f t="shared" si="4"/>
        <v>68031</v>
      </c>
      <c r="M33" s="6">
        <f t="shared" si="4"/>
        <v>75905</v>
      </c>
      <c r="N33" s="6">
        <f t="shared" si="4"/>
        <v>80431</v>
      </c>
      <c r="O33" s="6">
        <f t="shared" si="4"/>
        <v>85081</v>
      </c>
      <c r="P33" s="6">
        <f t="shared" si="4"/>
        <v>89731</v>
      </c>
    </row>
    <row r="34" spans="2:16" x14ac:dyDescent="0.35">
      <c r="B34" s="6" t="s">
        <v>103</v>
      </c>
      <c r="C34" s="15" t="s">
        <v>120</v>
      </c>
      <c r="D34" s="17">
        <v>0</v>
      </c>
      <c r="E34" s="17">
        <f>E33/E31</f>
        <v>0.4</v>
      </c>
      <c r="F34" s="17">
        <f t="shared" ref="F34:P34" si="5">F33/F31</f>
        <v>0.4</v>
      </c>
      <c r="G34" s="17">
        <f t="shared" si="5"/>
        <v>0.4</v>
      </c>
      <c r="H34" s="17">
        <f t="shared" si="5"/>
        <v>0.35775891341256366</v>
      </c>
      <c r="I34" s="17">
        <f t="shared" si="5"/>
        <v>0.36299020587647413</v>
      </c>
      <c r="J34" s="17">
        <f t="shared" si="5"/>
        <v>0.36818024263431542</v>
      </c>
      <c r="K34" s="17">
        <f t="shared" si="5"/>
        <v>0.36962239393497592</v>
      </c>
      <c r="L34" s="17">
        <f t="shared" si="5"/>
        <v>0.37079166098923561</v>
      </c>
      <c r="M34" s="17">
        <f t="shared" si="5"/>
        <v>0.37245761672268701</v>
      </c>
      <c r="N34" s="17">
        <f t="shared" si="5"/>
        <v>0.37327300150829562</v>
      </c>
      <c r="O34" s="17">
        <f t="shared" si="5"/>
        <v>0.37402351906802944</v>
      </c>
      <c r="P34" s="17">
        <f t="shared" si="5"/>
        <v>0.37469882033615198</v>
      </c>
    </row>
    <row r="35" spans="2:16" x14ac:dyDescent="0.3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2:16" x14ac:dyDescent="0.35">
      <c r="B36" s="14" t="s">
        <v>138</v>
      </c>
      <c r="C36" s="6"/>
      <c r="D36" s="6"/>
      <c r="E36" s="6">
        <v>8000</v>
      </c>
      <c r="F36" s="6">
        <v>8000</v>
      </c>
      <c r="G36" s="6">
        <v>8000</v>
      </c>
      <c r="H36" s="6">
        <v>8000</v>
      </c>
      <c r="I36" s="6">
        <v>8000</v>
      </c>
      <c r="J36" s="6">
        <v>8000</v>
      </c>
      <c r="K36" s="6">
        <v>8000</v>
      </c>
      <c r="L36" s="6">
        <v>8000</v>
      </c>
      <c r="M36" s="6">
        <v>8000</v>
      </c>
      <c r="N36" s="6">
        <v>8000</v>
      </c>
      <c r="O36" s="6">
        <v>8000</v>
      </c>
      <c r="P36" s="6">
        <v>8000</v>
      </c>
    </row>
    <row r="37" spans="2:16" x14ac:dyDescent="0.3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2:16" x14ac:dyDescent="0.35">
      <c r="B38" s="6" t="s">
        <v>104</v>
      </c>
      <c r="C38" s="6" t="s">
        <v>133</v>
      </c>
      <c r="D38" s="6"/>
      <c r="E38" s="6">
        <f t="shared" ref="E38:P38" si="6">E31*E34-E36</f>
        <v>2500</v>
      </c>
      <c r="F38" s="6">
        <f t="shared" si="6"/>
        <v>11140</v>
      </c>
      <c r="G38" s="6">
        <f t="shared" si="6"/>
        <v>22840</v>
      </c>
      <c r="H38" s="6">
        <f t="shared" si="6"/>
        <v>28876</v>
      </c>
      <c r="I38" s="6">
        <f t="shared" si="6"/>
        <v>37401</v>
      </c>
      <c r="J38" s="6">
        <f t="shared" si="6"/>
        <v>50421</v>
      </c>
      <c r="K38" s="6">
        <f t="shared" si="6"/>
        <v>55381</v>
      </c>
      <c r="L38" s="6">
        <f t="shared" si="6"/>
        <v>60031</v>
      </c>
      <c r="M38" s="6">
        <f t="shared" si="6"/>
        <v>67905</v>
      </c>
      <c r="N38" s="6">
        <f t="shared" si="6"/>
        <v>72431</v>
      </c>
      <c r="O38" s="6">
        <f t="shared" si="6"/>
        <v>77081</v>
      </c>
      <c r="P38" s="6">
        <f t="shared" si="6"/>
        <v>81731</v>
      </c>
    </row>
    <row r="39" spans="2:16" x14ac:dyDescent="0.35">
      <c r="B39" s="6" t="s">
        <v>132</v>
      </c>
      <c r="C39" s="6" t="s">
        <v>134</v>
      </c>
      <c r="D39" s="6"/>
      <c r="E39" s="17">
        <f t="shared" ref="E39:P39" si="7">E38/E32</f>
        <v>0.15873015873015872</v>
      </c>
      <c r="F39" s="17">
        <f t="shared" si="7"/>
        <v>0.3880181121560432</v>
      </c>
      <c r="G39" s="17">
        <f t="shared" si="7"/>
        <v>0.49373108517077391</v>
      </c>
      <c r="H39" s="17">
        <f t="shared" si="7"/>
        <v>0.4361999425973202</v>
      </c>
      <c r="I39" s="17">
        <f t="shared" si="7"/>
        <v>0.46942540853979969</v>
      </c>
      <c r="J39" s="17">
        <f t="shared" si="7"/>
        <v>0.50293255131964809</v>
      </c>
      <c r="K39" s="17">
        <f t="shared" si="7"/>
        <v>0.51234111051492215</v>
      </c>
      <c r="L39" s="17">
        <f t="shared" si="7"/>
        <v>0.52000103946502196</v>
      </c>
      <c r="M39" s="17">
        <f t="shared" si="7"/>
        <v>0.53096410978184372</v>
      </c>
      <c r="N39" s="17">
        <f t="shared" si="7"/>
        <v>0.53635111519208556</v>
      </c>
      <c r="O39" s="17">
        <f t="shared" si="7"/>
        <v>0.54132196581316627</v>
      </c>
      <c r="P39" s="17">
        <f t="shared" si="7"/>
        <v>0.54580484026071163</v>
      </c>
    </row>
    <row r="40" spans="2:16" x14ac:dyDescent="0.35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2:16" x14ac:dyDescent="0.35">
      <c r="B41" s="19" t="s">
        <v>105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2:16" ht="29" x14ac:dyDescent="0.35">
      <c r="B42" s="6" t="s">
        <v>100</v>
      </c>
      <c r="C42" s="15" t="s">
        <v>121</v>
      </c>
      <c r="D42" s="6"/>
      <c r="E42" s="6" t="e">
        <f>E28*E34/E25</f>
        <v>#DIV/0!</v>
      </c>
      <c r="F42" s="6">
        <f>F28*F34/F25</f>
        <v>875000</v>
      </c>
      <c r="G42" s="6">
        <f>G28*G34/G25</f>
        <v>638000</v>
      </c>
      <c r="H42" s="6">
        <f>H28*H34/H25</f>
        <v>1089707.1495944161</v>
      </c>
      <c r="I42" s="6">
        <f>I28*I34/I25</f>
        <v>1011222.0397491236</v>
      </c>
      <c r="J42" s="6">
        <f>J28*J34/J25</f>
        <v>2302507.19237435</v>
      </c>
      <c r="K42" s="6">
        <f>K28*K34/K25</f>
        <v>837854.76225189015</v>
      </c>
      <c r="L42" s="6">
        <f>L28*L34/L25</f>
        <v>2119383.3356043058</v>
      </c>
      <c r="M42" s="6">
        <f>M28*M34/M25</f>
        <v>1220297.5219320534</v>
      </c>
      <c r="N42" s="6">
        <f>N28*N34/N25</f>
        <v>691556.10311257374</v>
      </c>
      <c r="O42" s="6">
        <f>O28*O34/O25</f>
        <v>2066479.9428508626</v>
      </c>
      <c r="P42" s="6">
        <f>P28*P34/P25</f>
        <v>14205769.02599436</v>
      </c>
    </row>
    <row r="43" spans="2:16" x14ac:dyDescent="0.35">
      <c r="B43" s="6" t="s">
        <v>135</v>
      </c>
      <c r="C43" s="15" t="s">
        <v>136</v>
      </c>
      <c r="D43" s="6"/>
      <c r="E43" s="6" t="e">
        <f>1/E15</f>
        <v>#DIV/0!</v>
      </c>
      <c r="F43" s="6">
        <f>1/F15</f>
        <v>29.166666666666664</v>
      </c>
      <c r="G43" s="6">
        <f>1/G15</f>
        <v>21.266666666666666</v>
      </c>
      <c r="H43" s="6">
        <f>1/H15</f>
        <v>38.074074074074076</v>
      </c>
      <c r="I43" s="6">
        <f>1/I15</f>
        <v>36.513513513513516</v>
      </c>
      <c r="J43" s="6">
        <f>1/J15</f>
        <v>81.3</v>
      </c>
      <c r="K43" s="6">
        <f>1/K15</f>
        <v>29.228571428571431</v>
      </c>
      <c r="L43" s="6">
        <f>1/L15</f>
        <v>73.533333333333331</v>
      </c>
      <c r="M43" s="6">
        <f>1/M15</f>
        <v>42.071428571428577</v>
      </c>
      <c r="N43" s="6">
        <f>1/N15</f>
        <v>23.727272727272727</v>
      </c>
      <c r="O43" s="6">
        <f>1/O15</f>
        <v>70.666666666666671</v>
      </c>
      <c r="P43" s="6">
        <f>1/P15</f>
        <v>484.33333333333331</v>
      </c>
    </row>
    <row r="44" spans="2:16" x14ac:dyDescent="0.35">
      <c r="B44" s="6" t="s">
        <v>106</v>
      </c>
      <c r="C44" s="15" t="s">
        <v>126</v>
      </c>
      <c r="D44" s="6"/>
      <c r="E44" s="6">
        <f>E48/E11*1000</f>
        <v>125714.28571428571</v>
      </c>
      <c r="F44" s="6">
        <f>F48/F11*1000</f>
        <v>146666.66666666666</v>
      </c>
      <c r="G44" s="6">
        <f>G48/G11*1000</f>
        <v>104761.90476190476</v>
      </c>
      <c r="H44" s="6">
        <f>H48/H11*1000</f>
        <v>125714.28571428571</v>
      </c>
      <c r="I44" s="6">
        <f>I48/I11*1000</f>
        <v>141025.64102564103</v>
      </c>
      <c r="J44" s="6">
        <f>J48/J11*1000</f>
        <v>100000</v>
      </c>
      <c r="K44" s="6">
        <f>K48/K11*1000</f>
        <v>191304.34782608697</v>
      </c>
      <c r="L44" s="6">
        <f>L48/L11*1000</f>
        <v>244444.44444444447</v>
      </c>
      <c r="M44" s="6">
        <f>M48/M11*1000</f>
        <v>141935.48387096776</v>
      </c>
      <c r="N44" s="6">
        <f>N48/N11*1000</f>
        <v>171875</v>
      </c>
      <c r="O44" s="6">
        <f>O48/O11*1000</f>
        <v>232804.2328042328</v>
      </c>
      <c r="P44" s="6">
        <f>P48/P11*1000</f>
        <v>282051.28205128206</v>
      </c>
    </row>
    <row r="45" spans="2:16" x14ac:dyDescent="0.35">
      <c r="B45" s="6" t="s">
        <v>108</v>
      </c>
      <c r="C45" s="15" t="s">
        <v>131</v>
      </c>
      <c r="D45" s="6"/>
      <c r="E45" s="6" t="e">
        <f>E42/E44</f>
        <v>#DIV/0!</v>
      </c>
      <c r="F45" s="6">
        <f t="shared" ref="F45:P45" si="8">F42/F44</f>
        <v>5.9659090909090917</v>
      </c>
      <c r="G45" s="6">
        <f t="shared" si="8"/>
        <v>6.09</v>
      </c>
      <c r="H45" s="6">
        <f t="shared" si="8"/>
        <v>8.6681250535919467</v>
      </c>
      <c r="I45" s="6">
        <f t="shared" si="8"/>
        <v>7.1704835545846946</v>
      </c>
      <c r="J45" s="6">
        <f t="shared" si="8"/>
        <v>23.0250719237435</v>
      </c>
      <c r="K45" s="6">
        <f t="shared" si="8"/>
        <v>4.3796953481348799</v>
      </c>
      <c r="L45" s="6">
        <f t="shared" si="8"/>
        <v>8.6702045547448865</v>
      </c>
      <c r="M45" s="6">
        <f t="shared" si="8"/>
        <v>8.5975507227031027</v>
      </c>
      <c r="N45" s="6">
        <f t="shared" si="8"/>
        <v>4.0235991453822475</v>
      </c>
      <c r="O45" s="6">
        <f t="shared" si="8"/>
        <v>8.8764706636093873</v>
      </c>
      <c r="P45" s="6">
        <f t="shared" si="8"/>
        <v>50.365908364889094</v>
      </c>
    </row>
    <row r="46" spans="2:16" x14ac:dyDescent="0.35">
      <c r="B46" s="6" t="s">
        <v>127</v>
      </c>
      <c r="C46" s="15" t="s">
        <v>129</v>
      </c>
      <c r="D46" s="6" t="s">
        <v>128</v>
      </c>
      <c r="E46" s="6">
        <f>E44/(E28*E34)</f>
        <v>4.1904761904761907</v>
      </c>
      <c r="F46" s="6">
        <f t="shared" ref="F46:P46" si="9">F44/(F28*F34)</f>
        <v>4.8888888888888884</v>
      </c>
      <c r="G46" s="6">
        <f t="shared" si="9"/>
        <v>3.4920634920634921</v>
      </c>
      <c r="H46" s="6">
        <f t="shared" si="9"/>
        <v>4.3924232563184731</v>
      </c>
      <c r="I46" s="6">
        <f t="shared" si="9"/>
        <v>4.8563858866770691</v>
      </c>
      <c r="J46" s="6">
        <f t="shared" si="9"/>
        <v>3.3950762568254564</v>
      </c>
      <c r="K46" s="6">
        <f t="shared" si="9"/>
        <v>6.4695873060298563</v>
      </c>
      <c r="L46" s="6">
        <f t="shared" si="9"/>
        <v>8.2406264137754199</v>
      </c>
      <c r="M46" s="6">
        <f t="shared" si="9"/>
        <v>4.7634776917666617</v>
      </c>
      <c r="N46" s="6">
        <f t="shared" si="9"/>
        <v>5.7556734382576371</v>
      </c>
      <c r="O46" s="6">
        <f t="shared" si="9"/>
        <v>7.7804008616998592</v>
      </c>
      <c r="P46" s="6">
        <f t="shared" si="9"/>
        <v>9.4092664142312543</v>
      </c>
    </row>
    <row r="47" spans="2:16" x14ac:dyDescent="0.35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2:16" x14ac:dyDescent="0.35">
      <c r="B48" s="14" t="s">
        <v>107</v>
      </c>
      <c r="C48" s="6"/>
      <c r="D48" s="6"/>
      <c r="E48" s="6">
        <v>44000</v>
      </c>
      <c r="F48" s="6">
        <v>44000</v>
      </c>
      <c r="G48" s="6">
        <v>44000</v>
      </c>
      <c r="H48" s="6">
        <v>44000</v>
      </c>
      <c r="I48" s="6">
        <v>44000</v>
      </c>
      <c r="J48" s="6">
        <v>44000</v>
      </c>
      <c r="K48" s="6">
        <v>44000</v>
      </c>
      <c r="L48" s="6">
        <v>44000</v>
      </c>
      <c r="M48" s="6">
        <v>44000</v>
      </c>
      <c r="N48" s="6">
        <v>44000</v>
      </c>
      <c r="O48" s="6">
        <v>44000</v>
      </c>
      <c r="P48" s="6">
        <v>44000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9"/>
  <sheetViews>
    <sheetView topLeftCell="A11" zoomScale="90" zoomScaleNormal="90" workbookViewId="0">
      <selection activeCell="G6" sqref="G6:P6"/>
    </sheetView>
  </sheetViews>
  <sheetFormatPr defaultRowHeight="14.5" x14ac:dyDescent="0.35"/>
  <cols>
    <col min="1" max="1" width="3.1796875" style="5" customWidth="1"/>
    <col min="2" max="2" width="43.08984375" style="5" bestFit="1" customWidth="1"/>
    <col min="3" max="3" width="36.1796875" style="5" customWidth="1"/>
    <col min="4" max="4" width="7.7265625" style="5" customWidth="1"/>
    <col min="5" max="5" width="11.54296875" style="5" bestFit="1" customWidth="1"/>
    <col min="6" max="6" width="12" style="5" bestFit="1" customWidth="1"/>
    <col min="7" max="7" width="11.36328125" style="5" bestFit="1" customWidth="1"/>
    <col min="8" max="8" width="12" style="5" bestFit="1" customWidth="1"/>
    <col min="9" max="10" width="11.36328125" style="5" bestFit="1" customWidth="1"/>
    <col min="11" max="12" width="12" style="5" bestFit="1" customWidth="1"/>
    <col min="13" max="13" width="11.36328125" style="5" bestFit="1" customWidth="1"/>
    <col min="14" max="16" width="12" style="5" bestFit="1" customWidth="1"/>
    <col min="17" max="16384" width="8.7265625" style="5"/>
  </cols>
  <sheetData>
    <row r="3" spans="2:18" ht="43.5" x14ac:dyDescent="0.35">
      <c r="B3" s="13" t="s">
        <v>83</v>
      </c>
      <c r="C3" s="13" t="s">
        <v>109</v>
      </c>
      <c r="D3" s="12" t="s">
        <v>93</v>
      </c>
      <c r="E3" s="12" t="s">
        <v>72</v>
      </c>
      <c r="F3" s="12" t="s">
        <v>71</v>
      </c>
      <c r="G3" s="12" t="s">
        <v>73</v>
      </c>
      <c r="H3" s="12" t="s">
        <v>74</v>
      </c>
      <c r="I3" s="12" t="s">
        <v>75</v>
      </c>
      <c r="J3" s="12" t="s">
        <v>76</v>
      </c>
      <c r="K3" s="12" t="s">
        <v>77</v>
      </c>
      <c r="L3" s="12" t="s">
        <v>78</v>
      </c>
      <c r="M3" s="12" t="s">
        <v>79</v>
      </c>
      <c r="N3" s="12" t="s">
        <v>80</v>
      </c>
      <c r="O3" s="12" t="s">
        <v>81</v>
      </c>
      <c r="P3" s="12" t="s">
        <v>82</v>
      </c>
    </row>
    <row r="5" spans="2:18" x14ac:dyDescent="0.35">
      <c r="B5" s="14" t="s">
        <v>84</v>
      </c>
      <c r="C5" s="14" t="s">
        <v>110</v>
      </c>
      <c r="D5" s="6">
        <v>0</v>
      </c>
      <c r="E5" s="6">
        <v>45</v>
      </c>
      <c r="F5" s="6">
        <v>45</v>
      </c>
      <c r="G5" s="6">
        <v>45</v>
      </c>
      <c r="H5" s="6">
        <v>45</v>
      </c>
      <c r="I5" s="6">
        <v>45</v>
      </c>
      <c r="J5" s="6">
        <v>45</v>
      </c>
      <c r="K5" s="6">
        <v>45</v>
      </c>
      <c r="L5" s="6">
        <v>45</v>
      </c>
      <c r="M5" s="6">
        <v>45</v>
      </c>
      <c r="N5" s="6">
        <v>45</v>
      </c>
      <c r="O5" s="6">
        <v>45</v>
      </c>
      <c r="P5" s="6">
        <v>45</v>
      </c>
    </row>
    <row r="6" spans="2:18" x14ac:dyDescent="0.35">
      <c r="B6" s="14" t="s">
        <v>85</v>
      </c>
      <c r="C6" s="14" t="s">
        <v>110</v>
      </c>
      <c r="D6" s="6">
        <v>0</v>
      </c>
      <c r="E6" s="6">
        <v>75</v>
      </c>
      <c r="F6" s="6">
        <v>75</v>
      </c>
      <c r="G6" s="6">
        <v>75</v>
      </c>
      <c r="H6" s="6">
        <v>75</v>
      </c>
      <c r="I6" s="6">
        <v>75</v>
      </c>
      <c r="J6" s="6">
        <v>75</v>
      </c>
      <c r="K6" s="6">
        <v>75</v>
      </c>
      <c r="L6" s="6">
        <v>75</v>
      </c>
      <c r="M6" s="6">
        <v>75</v>
      </c>
      <c r="N6" s="6">
        <v>75</v>
      </c>
      <c r="O6" s="6">
        <v>75</v>
      </c>
      <c r="P6" s="6">
        <v>75</v>
      </c>
    </row>
    <row r="7" spans="2:18" x14ac:dyDescent="0.3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2:18" ht="29" x14ac:dyDescent="0.35">
      <c r="B8" s="6" t="s">
        <v>125</v>
      </c>
      <c r="C8" s="6" t="s">
        <v>124</v>
      </c>
      <c r="D8" s="6">
        <v>0</v>
      </c>
      <c r="E8" s="6">
        <v>6</v>
      </c>
      <c r="F8" s="6">
        <v>6</v>
      </c>
      <c r="G8" s="6">
        <v>7</v>
      </c>
      <c r="H8" s="6">
        <v>7</v>
      </c>
      <c r="I8" s="6">
        <v>7</v>
      </c>
      <c r="J8" s="6">
        <v>8</v>
      </c>
      <c r="K8" s="6">
        <v>8</v>
      </c>
      <c r="L8" s="6">
        <v>8</v>
      </c>
      <c r="M8" s="6">
        <v>8</v>
      </c>
      <c r="N8" s="6">
        <v>8</v>
      </c>
      <c r="O8" s="6">
        <v>8</v>
      </c>
      <c r="P8" s="6">
        <v>8</v>
      </c>
    </row>
    <row r="9" spans="2:18" ht="58" x14ac:dyDescent="0.35">
      <c r="B9" s="6" t="s">
        <v>123</v>
      </c>
      <c r="C9" s="15" t="s">
        <v>141</v>
      </c>
      <c r="D9" s="6">
        <v>0</v>
      </c>
      <c r="E9" s="6">
        <f>E11/1000*E29*E8</f>
        <v>157500</v>
      </c>
      <c r="F9" s="6">
        <f t="shared" ref="F9:P9" si="0">F11/1000*F29*F8</f>
        <v>135000</v>
      </c>
      <c r="G9" s="6">
        <f t="shared" si="0"/>
        <v>220500</v>
      </c>
      <c r="H9" s="6">
        <f t="shared" si="0"/>
        <v>183750</v>
      </c>
      <c r="I9" s="6">
        <f t="shared" si="0"/>
        <v>163800</v>
      </c>
      <c r="J9" s="6">
        <f t="shared" si="0"/>
        <v>264000</v>
      </c>
      <c r="K9" s="6">
        <f t="shared" si="0"/>
        <v>138000</v>
      </c>
      <c r="L9" s="6">
        <f t="shared" si="0"/>
        <v>108000</v>
      </c>
      <c r="M9" s="6">
        <f t="shared" si="0"/>
        <v>186000</v>
      </c>
      <c r="N9" s="6">
        <f t="shared" si="0"/>
        <v>153600</v>
      </c>
      <c r="O9" s="6">
        <f t="shared" si="0"/>
        <v>113400</v>
      </c>
      <c r="P9" s="6">
        <f t="shared" si="0"/>
        <v>93600</v>
      </c>
      <c r="Q9" s="6"/>
      <c r="R9" s="6"/>
    </row>
    <row r="10" spans="2:18" x14ac:dyDescent="0.35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2:18" x14ac:dyDescent="0.35">
      <c r="B11" s="14" t="s">
        <v>87</v>
      </c>
      <c r="C11" s="14" t="s">
        <v>110</v>
      </c>
      <c r="D11" s="6">
        <v>0</v>
      </c>
      <c r="E11" s="6">
        <v>350</v>
      </c>
      <c r="F11" s="6">
        <v>300</v>
      </c>
      <c r="G11" s="6">
        <v>420</v>
      </c>
      <c r="H11" s="6">
        <v>350</v>
      </c>
      <c r="I11" s="6">
        <v>312</v>
      </c>
      <c r="J11" s="6">
        <v>440</v>
      </c>
      <c r="K11" s="6">
        <v>230</v>
      </c>
      <c r="L11" s="6">
        <v>180</v>
      </c>
      <c r="M11" s="6">
        <v>310</v>
      </c>
      <c r="N11" s="6">
        <v>256</v>
      </c>
      <c r="O11" s="6">
        <v>189</v>
      </c>
      <c r="P11" s="6">
        <v>156</v>
      </c>
    </row>
    <row r="12" spans="2:18" x14ac:dyDescent="0.35">
      <c r="B12" s="14" t="s">
        <v>111</v>
      </c>
      <c r="C12" s="14" t="s">
        <v>110</v>
      </c>
      <c r="D12" s="6">
        <v>0</v>
      </c>
      <c r="E12" s="6">
        <v>0</v>
      </c>
      <c r="F12" s="6">
        <v>-12</v>
      </c>
      <c r="G12" s="6">
        <v>-30</v>
      </c>
      <c r="H12" s="6">
        <v>-27</v>
      </c>
      <c r="I12" s="6">
        <v>-37</v>
      </c>
      <c r="J12" s="6">
        <v>-20</v>
      </c>
      <c r="K12" s="6">
        <v>-70</v>
      </c>
      <c r="L12" s="6">
        <v>-30</v>
      </c>
      <c r="M12" s="6">
        <v>-56</v>
      </c>
      <c r="N12" s="6">
        <v>-110</v>
      </c>
      <c r="O12" s="6">
        <v>-39</v>
      </c>
      <c r="P12" s="6">
        <v>-6</v>
      </c>
    </row>
    <row r="13" spans="2:18" x14ac:dyDescent="0.35">
      <c r="B13" s="6" t="s">
        <v>89</v>
      </c>
      <c r="C13" s="15" t="s">
        <v>113</v>
      </c>
      <c r="D13" s="6">
        <f>D11+D12</f>
        <v>0</v>
      </c>
      <c r="E13" s="6">
        <f>E11+E12</f>
        <v>350</v>
      </c>
      <c r="F13" s="6">
        <f t="shared" ref="F13:P13" si="1">F11+F12</f>
        <v>288</v>
      </c>
      <c r="G13" s="6">
        <f t="shared" si="1"/>
        <v>390</v>
      </c>
      <c r="H13" s="6">
        <f t="shared" si="1"/>
        <v>323</v>
      </c>
      <c r="I13" s="6">
        <f t="shared" si="1"/>
        <v>275</v>
      </c>
      <c r="J13" s="6">
        <f t="shared" si="1"/>
        <v>420</v>
      </c>
      <c r="K13" s="6">
        <f t="shared" si="1"/>
        <v>160</v>
      </c>
      <c r="L13" s="6">
        <f t="shared" si="1"/>
        <v>150</v>
      </c>
      <c r="M13" s="6">
        <f t="shared" si="1"/>
        <v>254</v>
      </c>
      <c r="N13" s="6">
        <f t="shared" si="1"/>
        <v>146</v>
      </c>
      <c r="O13" s="6">
        <f t="shared" si="1"/>
        <v>150</v>
      </c>
      <c r="P13" s="6">
        <f t="shared" si="1"/>
        <v>150</v>
      </c>
    </row>
    <row r="14" spans="2:18" ht="29" x14ac:dyDescent="0.35">
      <c r="B14" s="16" t="s">
        <v>86</v>
      </c>
      <c r="C14" s="15" t="s">
        <v>112</v>
      </c>
      <c r="D14" s="6">
        <v>0</v>
      </c>
      <c r="E14" s="6">
        <f t="shared" ref="E14:P14" si="2">D14+E13</f>
        <v>350</v>
      </c>
      <c r="F14" s="6">
        <f t="shared" si="2"/>
        <v>638</v>
      </c>
      <c r="G14" s="6">
        <f t="shared" si="2"/>
        <v>1028</v>
      </c>
      <c r="H14" s="6">
        <f t="shared" si="2"/>
        <v>1351</v>
      </c>
      <c r="I14" s="6">
        <f t="shared" si="2"/>
        <v>1626</v>
      </c>
      <c r="J14" s="6">
        <f t="shared" si="2"/>
        <v>2046</v>
      </c>
      <c r="K14" s="6">
        <f t="shared" si="2"/>
        <v>2206</v>
      </c>
      <c r="L14" s="6">
        <f t="shared" si="2"/>
        <v>2356</v>
      </c>
      <c r="M14" s="6">
        <f t="shared" si="2"/>
        <v>2610</v>
      </c>
      <c r="N14" s="6">
        <f t="shared" si="2"/>
        <v>2756</v>
      </c>
      <c r="O14" s="6">
        <f t="shared" si="2"/>
        <v>2906</v>
      </c>
      <c r="P14" s="6">
        <f t="shared" si="2"/>
        <v>3056</v>
      </c>
    </row>
    <row r="15" spans="2:18" ht="43.5" x14ac:dyDescent="0.35">
      <c r="B15" s="6" t="s">
        <v>92</v>
      </c>
      <c r="C15" s="15" t="s">
        <v>114</v>
      </c>
      <c r="D15" s="6">
        <v>0</v>
      </c>
      <c r="E15" s="17" t="e">
        <f t="shared" ref="E15:P15" si="3">-E12/D14</f>
        <v>#DIV/0!</v>
      </c>
      <c r="F15" s="17">
        <f t="shared" si="3"/>
        <v>3.4285714285714287E-2</v>
      </c>
      <c r="G15" s="17">
        <f t="shared" si="3"/>
        <v>4.7021943573667714E-2</v>
      </c>
      <c r="H15" s="17">
        <f t="shared" si="3"/>
        <v>2.6264591439688716E-2</v>
      </c>
      <c r="I15" s="17">
        <f t="shared" si="3"/>
        <v>2.7387120651369355E-2</v>
      </c>
      <c r="J15" s="17">
        <f t="shared" si="3"/>
        <v>1.2300123001230012E-2</v>
      </c>
      <c r="K15" s="17">
        <f t="shared" si="3"/>
        <v>3.4213098729227759E-2</v>
      </c>
      <c r="L15" s="17">
        <f t="shared" si="3"/>
        <v>1.3599274705349048E-2</v>
      </c>
      <c r="M15" s="17">
        <f t="shared" si="3"/>
        <v>2.3769100169779286E-2</v>
      </c>
      <c r="N15" s="17">
        <f t="shared" si="3"/>
        <v>4.2145593869731802E-2</v>
      </c>
      <c r="O15" s="17">
        <f t="shared" si="3"/>
        <v>1.4150943396226415E-2</v>
      </c>
      <c r="P15" s="17">
        <f t="shared" si="3"/>
        <v>2.0646937370956643E-3</v>
      </c>
    </row>
    <row r="16" spans="2:18" x14ac:dyDescent="0.3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2:16" x14ac:dyDescent="0.35">
      <c r="B17" s="6" t="s">
        <v>94</v>
      </c>
      <c r="C17" s="15" t="s">
        <v>115</v>
      </c>
      <c r="D17" s="6">
        <v>0</v>
      </c>
      <c r="E17" s="6">
        <f t="shared" ref="E17:P17" si="4">D25</f>
        <v>0</v>
      </c>
      <c r="F17" s="6">
        <f t="shared" si="4"/>
        <v>26250</v>
      </c>
      <c r="G17" s="6">
        <f t="shared" si="4"/>
        <v>47850</v>
      </c>
      <c r="H17" s="6">
        <f t="shared" si="4"/>
        <v>77100</v>
      </c>
      <c r="I17" s="6">
        <f t="shared" si="4"/>
        <v>101325</v>
      </c>
      <c r="J17" s="6">
        <f t="shared" si="4"/>
        <v>121950</v>
      </c>
      <c r="K17" s="6">
        <f t="shared" si="4"/>
        <v>153450</v>
      </c>
      <c r="L17" s="6">
        <f t="shared" si="4"/>
        <v>165450</v>
      </c>
      <c r="M17" s="6">
        <f t="shared" si="4"/>
        <v>176700</v>
      </c>
      <c r="N17" s="6">
        <f t="shared" si="4"/>
        <v>195750</v>
      </c>
      <c r="O17" s="6">
        <f t="shared" si="4"/>
        <v>206700</v>
      </c>
      <c r="P17" s="6">
        <f t="shared" si="4"/>
        <v>217950</v>
      </c>
    </row>
    <row r="18" spans="2:16" x14ac:dyDescent="0.3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2:16" x14ac:dyDescent="0.35">
      <c r="B19" s="6" t="s">
        <v>96</v>
      </c>
      <c r="C19" s="15" t="s">
        <v>116</v>
      </c>
      <c r="D19" s="6">
        <f t="shared" ref="D19:P19" si="5">D25*12</f>
        <v>0</v>
      </c>
      <c r="E19" s="6">
        <f t="shared" si="5"/>
        <v>315000</v>
      </c>
      <c r="F19" s="6">
        <f t="shared" si="5"/>
        <v>574200</v>
      </c>
      <c r="G19" s="6">
        <f t="shared" si="5"/>
        <v>925200</v>
      </c>
      <c r="H19" s="6">
        <f t="shared" si="5"/>
        <v>1215900</v>
      </c>
      <c r="I19" s="6">
        <f t="shared" si="5"/>
        <v>1463400</v>
      </c>
      <c r="J19" s="6">
        <f t="shared" si="5"/>
        <v>1841400</v>
      </c>
      <c r="K19" s="6">
        <f t="shared" si="5"/>
        <v>1985400</v>
      </c>
      <c r="L19" s="6">
        <f t="shared" si="5"/>
        <v>2120400</v>
      </c>
      <c r="M19" s="6">
        <f t="shared" si="5"/>
        <v>2349000</v>
      </c>
      <c r="N19" s="6">
        <f t="shared" si="5"/>
        <v>2480400</v>
      </c>
      <c r="O19" s="6">
        <f t="shared" si="5"/>
        <v>2615400</v>
      </c>
      <c r="P19" s="6">
        <f t="shared" si="5"/>
        <v>2750400</v>
      </c>
    </row>
    <row r="20" spans="2:16" x14ac:dyDescent="0.35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2:16" x14ac:dyDescent="0.35">
      <c r="B21" s="18" t="s">
        <v>140</v>
      </c>
      <c r="C21" s="6" t="s">
        <v>117</v>
      </c>
      <c r="D21" s="6">
        <f t="shared" ref="D21:P21" si="6">D11*D6</f>
        <v>0</v>
      </c>
      <c r="E21" s="6">
        <f t="shared" si="6"/>
        <v>26250</v>
      </c>
      <c r="F21" s="6">
        <f t="shared" si="6"/>
        <v>22500</v>
      </c>
      <c r="G21" s="6">
        <f t="shared" si="6"/>
        <v>31500</v>
      </c>
      <c r="H21" s="6">
        <f t="shared" si="6"/>
        <v>26250</v>
      </c>
      <c r="I21" s="6">
        <f t="shared" si="6"/>
        <v>23400</v>
      </c>
      <c r="J21" s="6">
        <f t="shared" si="6"/>
        <v>33000</v>
      </c>
      <c r="K21" s="6">
        <f t="shared" si="6"/>
        <v>17250</v>
      </c>
      <c r="L21" s="6">
        <f t="shared" si="6"/>
        <v>13500</v>
      </c>
      <c r="M21" s="6">
        <f t="shared" si="6"/>
        <v>23250</v>
      </c>
      <c r="N21" s="6">
        <f t="shared" si="6"/>
        <v>19200</v>
      </c>
      <c r="O21" s="6">
        <f t="shared" si="6"/>
        <v>14175</v>
      </c>
      <c r="P21" s="6">
        <f t="shared" si="6"/>
        <v>11700</v>
      </c>
    </row>
    <row r="22" spans="2:16" ht="43.5" x14ac:dyDescent="0.35">
      <c r="B22" s="18" t="s">
        <v>91</v>
      </c>
      <c r="C22" s="15" t="s">
        <v>139</v>
      </c>
      <c r="D22" s="6">
        <f>D12*D6</f>
        <v>0</v>
      </c>
      <c r="E22" s="6">
        <f>E12*E6</f>
        <v>0</v>
      </c>
      <c r="F22" s="6">
        <f t="shared" ref="F22:P22" si="7">F12*F6</f>
        <v>-900</v>
      </c>
      <c r="G22" s="6">
        <f t="shared" si="7"/>
        <v>-2250</v>
      </c>
      <c r="H22" s="6">
        <f t="shared" si="7"/>
        <v>-2025</v>
      </c>
      <c r="I22" s="6">
        <f t="shared" si="7"/>
        <v>-2775</v>
      </c>
      <c r="J22" s="6">
        <f t="shared" si="7"/>
        <v>-1500</v>
      </c>
      <c r="K22" s="6">
        <f t="shared" si="7"/>
        <v>-5250</v>
      </c>
      <c r="L22" s="6">
        <f t="shared" si="7"/>
        <v>-2250</v>
      </c>
      <c r="M22" s="6">
        <f t="shared" si="7"/>
        <v>-4200</v>
      </c>
      <c r="N22" s="6">
        <f t="shared" si="7"/>
        <v>-8250</v>
      </c>
      <c r="O22" s="6">
        <f t="shared" si="7"/>
        <v>-2925</v>
      </c>
      <c r="P22" s="6">
        <f t="shared" si="7"/>
        <v>-450</v>
      </c>
    </row>
    <row r="23" spans="2:16" x14ac:dyDescent="0.3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2:16" x14ac:dyDescent="0.35">
      <c r="B24" s="16" t="s">
        <v>98</v>
      </c>
      <c r="C24" t="s">
        <v>137</v>
      </c>
      <c r="D24" s="17">
        <v>0</v>
      </c>
      <c r="E24" s="20" t="e">
        <f>-(E22/D25)</f>
        <v>#DIV/0!</v>
      </c>
      <c r="F24" s="20">
        <f t="shared" ref="F24:P24" si="8">-(F22/E25)</f>
        <v>3.4285714285714287E-2</v>
      </c>
      <c r="G24" s="20">
        <f t="shared" si="8"/>
        <v>4.7021943573667714E-2</v>
      </c>
      <c r="H24" s="20">
        <f t="shared" si="8"/>
        <v>2.6264591439688716E-2</v>
      </c>
      <c r="I24" s="20">
        <f t="shared" si="8"/>
        <v>2.7387120651369355E-2</v>
      </c>
      <c r="J24" s="20">
        <f t="shared" si="8"/>
        <v>1.2300123001230012E-2</v>
      </c>
      <c r="K24" s="20">
        <f t="shared" si="8"/>
        <v>3.4213098729227759E-2</v>
      </c>
      <c r="L24" s="20">
        <f t="shared" si="8"/>
        <v>1.3599274705349048E-2</v>
      </c>
      <c r="M24" s="20">
        <f t="shared" si="8"/>
        <v>2.3769100169779286E-2</v>
      </c>
      <c r="N24" s="20">
        <f t="shared" si="8"/>
        <v>4.2145593869731802E-2</v>
      </c>
      <c r="O24" s="20">
        <f t="shared" si="8"/>
        <v>1.4150943396226415E-2</v>
      </c>
      <c r="P24" s="20">
        <f t="shared" si="8"/>
        <v>2.0646937370956643E-3</v>
      </c>
    </row>
    <row r="25" spans="2:16" ht="29" x14ac:dyDescent="0.35">
      <c r="B25" s="6" t="s">
        <v>95</v>
      </c>
      <c r="C25" s="15" t="s">
        <v>122</v>
      </c>
      <c r="D25" s="6">
        <v>0</v>
      </c>
      <c r="E25" s="6">
        <f t="shared" ref="E25:P25" si="9">D25+E26</f>
        <v>26250</v>
      </c>
      <c r="F25" s="6">
        <f t="shared" si="9"/>
        <v>47850</v>
      </c>
      <c r="G25" s="6">
        <f t="shared" si="9"/>
        <v>77100</v>
      </c>
      <c r="H25" s="6">
        <f t="shared" si="9"/>
        <v>101325</v>
      </c>
      <c r="I25" s="6">
        <f t="shared" si="9"/>
        <v>121950</v>
      </c>
      <c r="J25" s="6">
        <f t="shared" si="9"/>
        <v>153450</v>
      </c>
      <c r="K25" s="6">
        <f t="shared" si="9"/>
        <v>165450</v>
      </c>
      <c r="L25" s="6">
        <f t="shared" si="9"/>
        <v>176700</v>
      </c>
      <c r="M25" s="6">
        <f t="shared" si="9"/>
        <v>195750</v>
      </c>
      <c r="N25" s="6">
        <f t="shared" si="9"/>
        <v>206700</v>
      </c>
      <c r="O25" s="6">
        <f t="shared" si="9"/>
        <v>217950</v>
      </c>
      <c r="P25" s="6">
        <f t="shared" si="9"/>
        <v>229200</v>
      </c>
    </row>
    <row r="26" spans="2:16" x14ac:dyDescent="0.35">
      <c r="B26" s="6" t="s">
        <v>97</v>
      </c>
      <c r="C26" s="21" t="s">
        <v>130</v>
      </c>
      <c r="D26" s="6">
        <v>0</v>
      </c>
      <c r="E26" s="6">
        <f t="shared" ref="E26:P26" si="10">E21+E22</f>
        <v>26250</v>
      </c>
      <c r="F26" s="6">
        <f t="shared" si="10"/>
        <v>21600</v>
      </c>
      <c r="G26" s="6">
        <f t="shared" si="10"/>
        <v>29250</v>
      </c>
      <c r="H26" s="6">
        <f t="shared" si="10"/>
        <v>24225</v>
      </c>
      <c r="I26" s="6">
        <f t="shared" si="10"/>
        <v>20625</v>
      </c>
      <c r="J26" s="6">
        <f t="shared" si="10"/>
        <v>31500</v>
      </c>
      <c r="K26" s="6">
        <f t="shared" si="10"/>
        <v>12000</v>
      </c>
      <c r="L26" s="6">
        <f t="shared" si="10"/>
        <v>11250</v>
      </c>
      <c r="M26" s="6">
        <f t="shared" si="10"/>
        <v>19050</v>
      </c>
      <c r="N26" s="6">
        <f t="shared" si="10"/>
        <v>10950</v>
      </c>
      <c r="O26" s="6">
        <f t="shared" si="10"/>
        <v>11250</v>
      </c>
      <c r="P26" s="6">
        <f t="shared" si="10"/>
        <v>11250</v>
      </c>
    </row>
    <row r="27" spans="2:16" x14ac:dyDescent="0.35">
      <c r="B27" s="6" t="s">
        <v>99</v>
      </c>
      <c r="C27" s="6"/>
      <c r="D27" s="6">
        <v>0</v>
      </c>
      <c r="E27" s="17" t="e">
        <f t="shared" ref="E27:P27" si="11">-E22/E17</f>
        <v>#DIV/0!</v>
      </c>
      <c r="F27" s="17">
        <f t="shared" si="11"/>
        <v>3.4285714285714287E-2</v>
      </c>
      <c r="G27" s="17">
        <f t="shared" si="11"/>
        <v>4.7021943573667714E-2</v>
      </c>
      <c r="H27" s="17">
        <f t="shared" si="11"/>
        <v>2.6264591439688716E-2</v>
      </c>
      <c r="I27" s="17">
        <f t="shared" si="11"/>
        <v>2.7387120651369355E-2</v>
      </c>
      <c r="J27" s="17">
        <f t="shared" si="11"/>
        <v>1.2300123001230012E-2</v>
      </c>
      <c r="K27" s="17">
        <f t="shared" si="11"/>
        <v>3.4213098729227759E-2</v>
      </c>
      <c r="L27" s="17">
        <f t="shared" si="11"/>
        <v>1.3599274705349048E-2</v>
      </c>
      <c r="M27" s="17">
        <f t="shared" si="11"/>
        <v>2.3769100169779286E-2</v>
      </c>
      <c r="N27" s="17">
        <f t="shared" si="11"/>
        <v>4.2145593869731802E-2</v>
      </c>
      <c r="O27" s="17">
        <f t="shared" si="11"/>
        <v>1.4150943396226415E-2</v>
      </c>
      <c r="P27" s="17">
        <f t="shared" si="11"/>
        <v>2.0646937370956643E-3</v>
      </c>
    </row>
    <row r="28" spans="2:16" x14ac:dyDescent="0.35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2:16" x14ac:dyDescent="0.35">
      <c r="B29" s="6" t="s">
        <v>90</v>
      </c>
      <c r="C29" s="15" t="s">
        <v>142</v>
      </c>
      <c r="D29" s="6"/>
      <c r="E29" s="6">
        <f>E21/E11*1000</f>
        <v>75000</v>
      </c>
      <c r="F29" s="6">
        <f t="shared" ref="F29:P29" si="12">F21/F11*1000</f>
        <v>75000</v>
      </c>
      <c r="G29" s="6">
        <f t="shared" si="12"/>
        <v>75000</v>
      </c>
      <c r="H29" s="6">
        <f t="shared" si="12"/>
        <v>75000</v>
      </c>
      <c r="I29" s="6">
        <f t="shared" si="12"/>
        <v>75000</v>
      </c>
      <c r="J29" s="6">
        <f t="shared" si="12"/>
        <v>75000</v>
      </c>
      <c r="K29" s="6">
        <f t="shared" si="12"/>
        <v>75000</v>
      </c>
      <c r="L29" s="6">
        <f t="shared" si="12"/>
        <v>75000</v>
      </c>
      <c r="M29" s="6">
        <f t="shared" si="12"/>
        <v>75000</v>
      </c>
      <c r="N29" s="6">
        <f t="shared" si="12"/>
        <v>75000</v>
      </c>
      <c r="O29" s="6">
        <f t="shared" si="12"/>
        <v>75000</v>
      </c>
      <c r="P29" s="6">
        <f t="shared" si="12"/>
        <v>75000</v>
      </c>
    </row>
    <row r="30" spans="2:16" x14ac:dyDescent="0.35">
      <c r="B30" s="6" t="s">
        <v>88</v>
      </c>
      <c r="C30" s="15" t="s">
        <v>143</v>
      </c>
      <c r="D30" s="6"/>
      <c r="E30" s="6">
        <f>F25/F14*1000</f>
        <v>75000</v>
      </c>
      <c r="F30" s="6">
        <f t="shared" ref="F30:P30" si="13">G25/G14*1000</f>
        <v>75000</v>
      </c>
      <c r="G30" s="6">
        <f t="shared" si="13"/>
        <v>75000</v>
      </c>
      <c r="H30" s="6">
        <f t="shared" si="13"/>
        <v>75000</v>
      </c>
      <c r="I30" s="6">
        <f t="shared" si="13"/>
        <v>75000</v>
      </c>
      <c r="J30" s="6">
        <f t="shared" si="13"/>
        <v>75000</v>
      </c>
      <c r="K30" s="6">
        <f t="shared" si="13"/>
        <v>75000</v>
      </c>
      <c r="L30" s="6">
        <f t="shared" si="13"/>
        <v>75000</v>
      </c>
      <c r="M30" s="6">
        <f t="shared" si="13"/>
        <v>75000</v>
      </c>
      <c r="N30" s="6">
        <f t="shared" si="13"/>
        <v>75000</v>
      </c>
      <c r="O30" s="6">
        <f t="shared" si="13"/>
        <v>75000</v>
      </c>
      <c r="P30" s="6" t="e">
        <f t="shared" si="13"/>
        <v>#DIV/0!</v>
      </c>
    </row>
    <row r="31" spans="2:16" x14ac:dyDescent="0.3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2:16" x14ac:dyDescent="0.35">
      <c r="B32" s="6" t="s">
        <v>101</v>
      </c>
      <c r="C32" s="15" t="s">
        <v>95</v>
      </c>
      <c r="D32" s="6">
        <v>0</v>
      </c>
      <c r="E32" s="6">
        <f t="shared" ref="E32:P32" si="14">E25</f>
        <v>26250</v>
      </c>
      <c r="F32" s="6">
        <f t="shared" si="14"/>
        <v>47850</v>
      </c>
      <c r="G32" s="6">
        <f t="shared" si="14"/>
        <v>77100</v>
      </c>
      <c r="H32" s="6">
        <f t="shared" si="14"/>
        <v>101325</v>
      </c>
      <c r="I32" s="6">
        <f t="shared" si="14"/>
        <v>121950</v>
      </c>
      <c r="J32" s="6">
        <f t="shared" si="14"/>
        <v>153450</v>
      </c>
      <c r="K32" s="6">
        <f t="shared" si="14"/>
        <v>165450</v>
      </c>
      <c r="L32" s="6">
        <f t="shared" si="14"/>
        <v>176700</v>
      </c>
      <c r="M32" s="6">
        <f t="shared" si="14"/>
        <v>195750</v>
      </c>
      <c r="N32" s="6">
        <f t="shared" si="14"/>
        <v>206700</v>
      </c>
      <c r="O32" s="6">
        <f t="shared" si="14"/>
        <v>217950</v>
      </c>
      <c r="P32" s="6">
        <f t="shared" si="14"/>
        <v>229200</v>
      </c>
    </row>
    <row r="33" spans="2:16" x14ac:dyDescent="0.35">
      <c r="B33" s="6" t="s">
        <v>102</v>
      </c>
      <c r="C33" s="6" t="s">
        <v>118</v>
      </c>
      <c r="D33" s="6">
        <v>0</v>
      </c>
      <c r="E33" s="6">
        <f t="shared" ref="E33:P33" si="15">E5*E14</f>
        <v>15750</v>
      </c>
      <c r="F33" s="6">
        <f t="shared" si="15"/>
        <v>28710</v>
      </c>
      <c r="G33" s="6">
        <f t="shared" si="15"/>
        <v>46260</v>
      </c>
      <c r="H33" s="6">
        <f t="shared" si="15"/>
        <v>60795</v>
      </c>
      <c r="I33" s="6">
        <f t="shared" si="15"/>
        <v>73170</v>
      </c>
      <c r="J33" s="6">
        <f t="shared" si="15"/>
        <v>92070</v>
      </c>
      <c r="K33" s="6">
        <f t="shared" si="15"/>
        <v>99270</v>
      </c>
      <c r="L33" s="6">
        <f t="shared" si="15"/>
        <v>106020</v>
      </c>
      <c r="M33" s="6">
        <f t="shared" si="15"/>
        <v>117450</v>
      </c>
      <c r="N33" s="6">
        <f t="shared" si="15"/>
        <v>124020</v>
      </c>
      <c r="O33" s="6">
        <f t="shared" si="15"/>
        <v>130770</v>
      </c>
      <c r="P33" s="6">
        <f t="shared" si="15"/>
        <v>137520</v>
      </c>
    </row>
    <row r="34" spans="2:16" x14ac:dyDescent="0.35">
      <c r="B34" s="6" t="s">
        <v>69</v>
      </c>
      <c r="C34" s="15" t="s">
        <v>119</v>
      </c>
      <c r="D34" s="6">
        <v>0</v>
      </c>
      <c r="E34" s="6">
        <f>E32-E33</f>
        <v>10500</v>
      </c>
      <c r="F34" s="6">
        <f t="shared" ref="F34:P34" si="16">F32-F33</f>
        <v>19140</v>
      </c>
      <c r="G34" s="6">
        <f t="shared" si="16"/>
        <v>30840</v>
      </c>
      <c r="H34" s="6">
        <f t="shared" si="16"/>
        <v>40530</v>
      </c>
      <c r="I34" s="6">
        <f t="shared" si="16"/>
        <v>48780</v>
      </c>
      <c r="J34" s="6">
        <f t="shared" si="16"/>
        <v>61380</v>
      </c>
      <c r="K34" s="6">
        <f t="shared" si="16"/>
        <v>66180</v>
      </c>
      <c r="L34" s="6">
        <f t="shared" si="16"/>
        <v>70680</v>
      </c>
      <c r="M34" s="6">
        <f t="shared" si="16"/>
        <v>78300</v>
      </c>
      <c r="N34" s="6">
        <f t="shared" si="16"/>
        <v>82680</v>
      </c>
      <c r="O34" s="6">
        <f t="shared" si="16"/>
        <v>87180</v>
      </c>
      <c r="P34" s="6">
        <f t="shared" si="16"/>
        <v>91680</v>
      </c>
    </row>
    <row r="35" spans="2:16" x14ac:dyDescent="0.35">
      <c r="B35" s="6" t="s">
        <v>103</v>
      </c>
      <c r="C35" s="15" t="s">
        <v>120</v>
      </c>
      <c r="D35" s="17">
        <v>0</v>
      </c>
      <c r="E35" s="17">
        <f>E34/E32</f>
        <v>0.4</v>
      </c>
      <c r="F35" s="17">
        <f t="shared" ref="F35:P35" si="17">F34/F32</f>
        <v>0.4</v>
      </c>
      <c r="G35" s="17">
        <f t="shared" si="17"/>
        <v>0.4</v>
      </c>
      <c r="H35" s="17">
        <f t="shared" si="17"/>
        <v>0.4</v>
      </c>
      <c r="I35" s="17">
        <f t="shared" si="17"/>
        <v>0.4</v>
      </c>
      <c r="J35" s="17">
        <f t="shared" si="17"/>
        <v>0.4</v>
      </c>
      <c r="K35" s="17">
        <f t="shared" si="17"/>
        <v>0.4</v>
      </c>
      <c r="L35" s="17">
        <f t="shared" si="17"/>
        <v>0.4</v>
      </c>
      <c r="M35" s="17">
        <f t="shared" si="17"/>
        <v>0.4</v>
      </c>
      <c r="N35" s="17">
        <f t="shared" si="17"/>
        <v>0.4</v>
      </c>
      <c r="O35" s="17">
        <f t="shared" si="17"/>
        <v>0.4</v>
      </c>
      <c r="P35" s="17">
        <f t="shared" si="17"/>
        <v>0.4</v>
      </c>
    </row>
    <row r="36" spans="2:16" x14ac:dyDescent="0.3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2:16" x14ac:dyDescent="0.35">
      <c r="B37" s="14" t="s">
        <v>138</v>
      </c>
      <c r="C37" s="6"/>
      <c r="D37" s="6"/>
      <c r="E37" s="6">
        <v>8000</v>
      </c>
      <c r="F37" s="6">
        <v>8000</v>
      </c>
      <c r="G37" s="6">
        <v>8000</v>
      </c>
      <c r="H37" s="6">
        <v>8000</v>
      </c>
      <c r="I37" s="6">
        <v>8000</v>
      </c>
      <c r="J37" s="6">
        <v>8000</v>
      </c>
      <c r="K37" s="6">
        <v>8000</v>
      </c>
      <c r="L37" s="6">
        <v>8000</v>
      </c>
      <c r="M37" s="6">
        <v>8000</v>
      </c>
      <c r="N37" s="6">
        <v>8000</v>
      </c>
      <c r="O37" s="6">
        <v>8000</v>
      </c>
      <c r="P37" s="6">
        <v>8000</v>
      </c>
    </row>
    <row r="38" spans="2:16" x14ac:dyDescent="0.3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2:16" x14ac:dyDescent="0.35">
      <c r="B39" s="6" t="s">
        <v>104</v>
      </c>
      <c r="C39" s="6" t="s">
        <v>133</v>
      </c>
      <c r="D39" s="6"/>
      <c r="E39" s="6">
        <f t="shared" ref="E39:P39" si="18">E32*E35-E37</f>
        <v>2500</v>
      </c>
      <c r="F39" s="6">
        <f t="shared" si="18"/>
        <v>11140</v>
      </c>
      <c r="G39" s="6">
        <f t="shared" si="18"/>
        <v>22840</v>
      </c>
      <c r="H39" s="6">
        <f t="shared" si="18"/>
        <v>32530</v>
      </c>
      <c r="I39" s="6">
        <f t="shared" si="18"/>
        <v>40780</v>
      </c>
      <c r="J39" s="6">
        <f t="shared" si="18"/>
        <v>53380</v>
      </c>
      <c r="K39" s="6">
        <f t="shared" si="18"/>
        <v>58180</v>
      </c>
      <c r="L39" s="6">
        <f t="shared" si="18"/>
        <v>62680</v>
      </c>
      <c r="M39" s="6">
        <f t="shared" si="18"/>
        <v>70300</v>
      </c>
      <c r="N39" s="6">
        <f t="shared" si="18"/>
        <v>74680</v>
      </c>
      <c r="O39" s="6">
        <f t="shared" si="18"/>
        <v>79180</v>
      </c>
      <c r="P39" s="6">
        <f t="shared" si="18"/>
        <v>83680</v>
      </c>
    </row>
    <row r="40" spans="2:16" x14ac:dyDescent="0.35">
      <c r="B40" s="6" t="s">
        <v>132</v>
      </c>
      <c r="C40" s="6" t="s">
        <v>134</v>
      </c>
      <c r="D40" s="6"/>
      <c r="E40" s="17">
        <f t="shared" ref="E40:P40" si="19">E39/E33</f>
        <v>0.15873015873015872</v>
      </c>
      <c r="F40" s="17">
        <f t="shared" si="19"/>
        <v>0.3880181121560432</v>
      </c>
      <c r="G40" s="17">
        <f t="shared" si="19"/>
        <v>0.49373108517077391</v>
      </c>
      <c r="H40" s="17">
        <f t="shared" si="19"/>
        <v>0.53507689777119827</v>
      </c>
      <c r="I40" s="17">
        <f t="shared" si="19"/>
        <v>0.55733223998906656</v>
      </c>
      <c r="J40" s="17">
        <f t="shared" si="19"/>
        <v>0.57977625719561199</v>
      </c>
      <c r="K40" s="17">
        <f t="shared" si="19"/>
        <v>0.58607837211645009</v>
      </c>
      <c r="L40" s="17">
        <f t="shared" si="19"/>
        <v>0.59120920581022451</v>
      </c>
      <c r="M40" s="17">
        <f t="shared" si="19"/>
        <v>0.59855257556406982</v>
      </c>
      <c r="N40" s="17">
        <f t="shared" si="19"/>
        <v>0.60216094178358326</v>
      </c>
      <c r="O40" s="17">
        <f t="shared" si="19"/>
        <v>0.60549055593790624</v>
      </c>
      <c r="P40" s="17">
        <f t="shared" si="19"/>
        <v>0.60849331006399066</v>
      </c>
    </row>
    <row r="41" spans="2:16" x14ac:dyDescent="0.35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2:16" x14ac:dyDescent="0.35">
      <c r="B42" s="19" t="s">
        <v>105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2:16" ht="29" x14ac:dyDescent="0.35">
      <c r="B43" s="6" t="s">
        <v>100</v>
      </c>
      <c r="C43" s="15" t="s">
        <v>121</v>
      </c>
      <c r="D43" s="6"/>
      <c r="E43" s="6" t="e">
        <f t="shared" ref="E43:P43" si="20">E29*E35/E24</f>
        <v>#DIV/0!</v>
      </c>
      <c r="F43" s="6">
        <f t="shared" si="20"/>
        <v>875000</v>
      </c>
      <c r="G43" s="6">
        <f t="shared" si="20"/>
        <v>638000</v>
      </c>
      <c r="H43" s="6">
        <f t="shared" si="20"/>
        <v>1142222.2222222222</v>
      </c>
      <c r="I43" s="6">
        <f t="shared" si="20"/>
        <v>1095405.4054054054</v>
      </c>
      <c r="J43" s="6">
        <f t="shared" si="20"/>
        <v>2439000</v>
      </c>
      <c r="K43" s="6">
        <f t="shared" si="20"/>
        <v>876857.14285714296</v>
      </c>
      <c r="L43" s="6">
        <f t="shared" si="20"/>
        <v>2206000</v>
      </c>
      <c r="M43" s="6">
        <f t="shared" si="20"/>
        <v>1262142.8571428573</v>
      </c>
      <c r="N43" s="6">
        <f t="shared" si="20"/>
        <v>711818.18181818177</v>
      </c>
      <c r="O43" s="6">
        <f t="shared" si="20"/>
        <v>2120000</v>
      </c>
      <c r="P43" s="6">
        <f t="shared" si="20"/>
        <v>14529999.999999998</v>
      </c>
    </row>
    <row r="44" spans="2:16" x14ac:dyDescent="0.35">
      <c r="B44" s="6" t="s">
        <v>135</v>
      </c>
      <c r="C44" s="15" t="s">
        <v>136</v>
      </c>
      <c r="D44" s="6"/>
      <c r="E44" s="6" t="e">
        <f>1/E15</f>
        <v>#DIV/0!</v>
      </c>
      <c r="F44" s="6">
        <f t="shared" ref="F44:P44" si="21">1/F15</f>
        <v>29.166666666666664</v>
      </c>
      <c r="G44" s="6">
        <f t="shared" si="21"/>
        <v>21.266666666666666</v>
      </c>
      <c r="H44" s="6">
        <f t="shared" si="21"/>
        <v>38.074074074074076</v>
      </c>
      <c r="I44" s="6">
        <f t="shared" si="21"/>
        <v>36.513513513513516</v>
      </c>
      <c r="J44" s="6">
        <f t="shared" si="21"/>
        <v>81.3</v>
      </c>
      <c r="K44" s="6">
        <f t="shared" si="21"/>
        <v>29.228571428571431</v>
      </c>
      <c r="L44" s="6">
        <f t="shared" si="21"/>
        <v>73.533333333333331</v>
      </c>
      <c r="M44" s="6">
        <f t="shared" si="21"/>
        <v>42.071428571428577</v>
      </c>
      <c r="N44" s="6">
        <f t="shared" si="21"/>
        <v>23.727272727272727</v>
      </c>
      <c r="O44" s="6">
        <f t="shared" si="21"/>
        <v>70.666666666666671</v>
      </c>
      <c r="P44" s="6">
        <f t="shared" si="21"/>
        <v>484.33333333333331</v>
      </c>
    </row>
    <row r="45" spans="2:16" x14ac:dyDescent="0.35">
      <c r="B45" s="6" t="s">
        <v>106</v>
      </c>
      <c r="C45" s="15" t="s">
        <v>126</v>
      </c>
      <c r="D45" s="6"/>
      <c r="E45" s="6">
        <f>E49/E11*1000</f>
        <v>125714.28571428571</v>
      </c>
      <c r="F45" s="6">
        <f t="shared" ref="F45:P45" si="22">F49/F11*1000</f>
        <v>146666.66666666666</v>
      </c>
      <c r="G45" s="6">
        <f t="shared" si="22"/>
        <v>104761.90476190476</v>
      </c>
      <c r="H45" s="6">
        <f t="shared" si="22"/>
        <v>125714.28571428571</v>
      </c>
      <c r="I45" s="6">
        <f t="shared" si="22"/>
        <v>141025.64102564103</v>
      </c>
      <c r="J45" s="6">
        <f t="shared" si="22"/>
        <v>100000</v>
      </c>
      <c r="K45" s="6">
        <f t="shared" si="22"/>
        <v>191304.34782608697</v>
      </c>
      <c r="L45" s="6">
        <f t="shared" si="22"/>
        <v>244444.44444444447</v>
      </c>
      <c r="M45" s="6">
        <f t="shared" si="22"/>
        <v>141935.48387096776</v>
      </c>
      <c r="N45" s="6">
        <f t="shared" si="22"/>
        <v>171875</v>
      </c>
      <c r="O45" s="6">
        <f t="shared" si="22"/>
        <v>232804.2328042328</v>
      </c>
      <c r="P45" s="6">
        <f t="shared" si="22"/>
        <v>282051.28205128206</v>
      </c>
    </row>
    <row r="46" spans="2:16" x14ac:dyDescent="0.35">
      <c r="B46" s="6" t="s">
        <v>108</v>
      </c>
      <c r="C46" s="15" t="s">
        <v>131</v>
      </c>
      <c r="D46" s="6"/>
      <c r="E46" s="6" t="e">
        <f>E43/E45</f>
        <v>#DIV/0!</v>
      </c>
      <c r="F46" s="6">
        <f t="shared" ref="F46:P46" si="23">F43/F45</f>
        <v>5.9659090909090917</v>
      </c>
      <c r="G46" s="6">
        <f t="shared" si="23"/>
        <v>6.09</v>
      </c>
      <c r="H46" s="6">
        <f t="shared" si="23"/>
        <v>9.0858585858585865</v>
      </c>
      <c r="I46" s="6">
        <f t="shared" si="23"/>
        <v>7.7674201474201476</v>
      </c>
      <c r="J46" s="6">
        <f t="shared" si="23"/>
        <v>24.39</v>
      </c>
      <c r="K46" s="6">
        <f t="shared" si="23"/>
        <v>4.5835714285714291</v>
      </c>
      <c r="L46" s="6">
        <f t="shared" si="23"/>
        <v>9.0245454545454535</v>
      </c>
      <c r="M46" s="6">
        <f t="shared" si="23"/>
        <v>8.8923701298701303</v>
      </c>
      <c r="N46" s="6">
        <f t="shared" si="23"/>
        <v>4.1414876033057846</v>
      </c>
      <c r="O46" s="6">
        <f t="shared" si="23"/>
        <v>9.1063636363636373</v>
      </c>
      <c r="P46" s="6">
        <f t="shared" si="23"/>
        <v>51.515454545454539</v>
      </c>
    </row>
    <row r="47" spans="2:16" x14ac:dyDescent="0.35">
      <c r="B47" s="6" t="s">
        <v>127</v>
      </c>
      <c r="C47" s="15" t="s">
        <v>129</v>
      </c>
      <c r="D47" s="6" t="s">
        <v>128</v>
      </c>
      <c r="E47" s="6">
        <f>E45/(E29*E35)</f>
        <v>4.1904761904761907</v>
      </c>
      <c r="F47" s="6">
        <f t="shared" ref="F47:Q47" si="24">F45/(F29*F35)</f>
        <v>4.8888888888888884</v>
      </c>
      <c r="G47" s="6">
        <f t="shared" si="24"/>
        <v>3.4920634920634921</v>
      </c>
      <c r="H47" s="6">
        <f t="shared" si="24"/>
        <v>4.1904761904761907</v>
      </c>
      <c r="I47" s="6">
        <f t="shared" si="24"/>
        <v>4.700854700854701</v>
      </c>
      <c r="J47" s="6">
        <f t="shared" si="24"/>
        <v>3.3333333333333335</v>
      </c>
      <c r="K47" s="6">
        <f t="shared" si="24"/>
        <v>6.3768115942028993</v>
      </c>
      <c r="L47" s="6">
        <f t="shared" si="24"/>
        <v>8.1481481481481488</v>
      </c>
      <c r="M47" s="6">
        <f t="shared" si="24"/>
        <v>4.731182795698925</v>
      </c>
      <c r="N47" s="6">
        <f t="shared" si="24"/>
        <v>5.729166666666667</v>
      </c>
      <c r="O47" s="6">
        <f t="shared" si="24"/>
        <v>7.7601410934744264</v>
      </c>
      <c r="P47" s="6">
        <f t="shared" si="24"/>
        <v>9.4017094017094021</v>
      </c>
    </row>
    <row r="48" spans="2:16" x14ac:dyDescent="0.35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2:16" x14ac:dyDescent="0.35">
      <c r="B49" s="14" t="s">
        <v>107</v>
      </c>
      <c r="C49" s="6"/>
      <c r="D49" s="6"/>
      <c r="E49" s="6">
        <v>44000</v>
      </c>
      <c r="F49" s="6">
        <v>44000</v>
      </c>
      <c r="G49" s="6">
        <v>44000</v>
      </c>
      <c r="H49" s="6">
        <v>44000</v>
      </c>
      <c r="I49" s="6">
        <v>44000</v>
      </c>
      <c r="J49" s="6">
        <v>44000</v>
      </c>
      <c r="K49" s="6">
        <v>44000</v>
      </c>
      <c r="L49" s="6">
        <v>44000</v>
      </c>
      <c r="M49" s="6">
        <v>44000</v>
      </c>
      <c r="N49" s="6">
        <v>44000</v>
      </c>
      <c r="O49" s="6">
        <v>44000</v>
      </c>
      <c r="P49" s="6">
        <v>44000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3"/>
  <sheetViews>
    <sheetView workbookViewId="0">
      <selection activeCell="G2" sqref="G2"/>
    </sheetView>
  </sheetViews>
  <sheetFormatPr defaultRowHeight="14.5" x14ac:dyDescent="0.35"/>
  <cols>
    <col min="1" max="6" width="8.7265625" style="5"/>
    <col min="7" max="7" width="11.36328125" style="5" bestFit="1" customWidth="1"/>
    <col min="8" max="8" width="14.6328125" style="5" customWidth="1"/>
    <col min="9" max="9" width="19.26953125" style="5" customWidth="1"/>
    <col min="10" max="10" width="13.1796875" style="5" customWidth="1"/>
    <col min="11" max="11" width="16.7265625" style="5" customWidth="1"/>
    <col min="12" max="12" width="12" style="5" customWidth="1"/>
    <col min="13" max="13" width="25.453125" style="5" customWidth="1"/>
    <col min="14" max="14" width="16.6328125" style="5" customWidth="1"/>
    <col min="15" max="16384" width="8.7265625" style="5"/>
  </cols>
  <sheetData>
    <row r="2" spans="1:14" ht="101.5" x14ac:dyDescent="0.35">
      <c r="A2" s="5" t="s">
        <v>0</v>
      </c>
      <c r="B2" s="6" t="s">
        <v>54</v>
      </c>
      <c r="C2" s="6" t="s">
        <v>5</v>
      </c>
      <c r="D2" s="7" t="s">
        <v>45</v>
      </c>
      <c r="E2" s="6" t="s">
        <v>32</v>
      </c>
      <c r="F2" s="6" t="s">
        <v>48</v>
      </c>
      <c r="G2" s="6" t="s">
        <v>55</v>
      </c>
      <c r="H2" s="6" t="s">
        <v>46</v>
      </c>
      <c r="I2" s="5" t="s">
        <v>47</v>
      </c>
      <c r="J2" s="5" t="s">
        <v>49</v>
      </c>
      <c r="K2" s="5" t="s">
        <v>50</v>
      </c>
      <c r="L2" s="5" t="s">
        <v>51</v>
      </c>
      <c r="M2" s="5" t="s">
        <v>52</v>
      </c>
      <c r="N2" s="5" t="s">
        <v>53</v>
      </c>
    </row>
    <row r="3" spans="1:14" x14ac:dyDescent="0.35">
      <c r="B3" s="6" t="s">
        <v>11</v>
      </c>
      <c r="C3" s="6" t="s">
        <v>11</v>
      </c>
      <c r="D3" s="6"/>
      <c r="E3" s="6"/>
      <c r="F3" s="9">
        <v>0.05</v>
      </c>
      <c r="G3" s="8"/>
    </row>
    <row r="4" spans="1:14" ht="29" x14ac:dyDescent="0.35">
      <c r="A4" s="5" t="s">
        <v>4</v>
      </c>
      <c r="B4" s="6">
        <v>50</v>
      </c>
      <c r="C4" s="6">
        <v>72</v>
      </c>
      <c r="D4" s="6">
        <v>50000</v>
      </c>
      <c r="E4" s="6">
        <v>30</v>
      </c>
      <c r="F4" s="8">
        <f>B4*$F$3</f>
        <v>2.5</v>
      </c>
      <c r="G4" s="8">
        <f>((C4-(B4+F4))/C4)*100</f>
        <v>27.083333333333332</v>
      </c>
    </row>
    <row r="5" spans="1:14" x14ac:dyDescent="0.35">
      <c r="B5" s="6">
        <v>50</v>
      </c>
      <c r="C5" s="6">
        <v>72</v>
      </c>
      <c r="D5" s="6">
        <v>50000</v>
      </c>
      <c r="E5" s="6">
        <v>30</v>
      </c>
      <c r="F5" s="8">
        <f t="shared" ref="F5:F33" si="0">B5*$F$3</f>
        <v>2.5</v>
      </c>
      <c r="G5" s="8">
        <f t="shared" ref="G5:G33" si="1">((C5-(B5+F5))/C5)*100</f>
        <v>27.083333333333332</v>
      </c>
    </row>
    <row r="6" spans="1:14" x14ac:dyDescent="0.35">
      <c r="B6" s="6">
        <v>50</v>
      </c>
      <c r="C6" s="6">
        <v>72</v>
      </c>
      <c r="D6" s="6">
        <v>50000</v>
      </c>
      <c r="E6" s="6">
        <v>30</v>
      </c>
      <c r="F6" s="8">
        <f t="shared" si="0"/>
        <v>2.5</v>
      </c>
      <c r="G6" s="8">
        <f t="shared" si="1"/>
        <v>27.083333333333332</v>
      </c>
    </row>
    <row r="7" spans="1:14" x14ac:dyDescent="0.35">
      <c r="B7" s="6">
        <v>50</v>
      </c>
      <c r="C7" s="6">
        <v>72</v>
      </c>
      <c r="D7" s="6">
        <v>50000</v>
      </c>
      <c r="E7" s="6">
        <v>30</v>
      </c>
      <c r="F7" s="8">
        <f t="shared" si="0"/>
        <v>2.5</v>
      </c>
      <c r="G7" s="8">
        <f t="shared" si="1"/>
        <v>27.083333333333332</v>
      </c>
    </row>
    <row r="8" spans="1:14" x14ac:dyDescent="0.35">
      <c r="B8" s="6">
        <v>50</v>
      </c>
      <c r="C8" s="6">
        <v>72</v>
      </c>
      <c r="D8" s="6">
        <v>50000</v>
      </c>
      <c r="E8" s="6">
        <v>30</v>
      </c>
      <c r="F8" s="8">
        <f t="shared" si="0"/>
        <v>2.5</v>
      </c>
      <c r="G8" s="8">
        <f t="shared" si="1"/>
        <v>27.083333333333332</v>
      </c>
    </row>
    <row r="9" spans="1:14" x14ac:dyDescent="0.35">
      <c r="B9" s="6">
        <v>50</v>
      </c>
      <c r="C9" s="6">
        <v>72</v>
      </c>
      <c r="D9" s="6">
        <v>50000</v>
      </c>
      <c r="E9" s="6">
        <v>30</v>
      </c>
      <c r="F9" s="8">
        <f t="shared" si="0"/>
        <v>2.5</v>
      </c>
      <c r="G9" s="8">
        <f t="shared" si="1"/>
        <v>27.083333333333332</v>
      </c>
    </row>
    <row r="10" spans="1:14" x14ac:dyDescent="0.35">
      <c r="B10" s="6">
        <v>50</v>
      </c>
      <c r="C10" s="6">
        <v>72</v>
      </c>
      <c r="D10" s="6">
        <v>50000</v>
      </c>
      <c r="E10" s="6">
        <v>30</v>
      </c>
      <c r="F10" s="8">
        <f t="shared" si="0"/>
        <v>2.5</v>
      </c>
      <c r="G10" s="8">
        <f t="shared" si="1"/>
        <v>27.083333333333332</v>
      </c>
    </row>
    <row r="11" spans="1:14" x14ac:dyDescent="0.35">
      <c r="B11" s="6">
        <v>50</v>
      </c>
      <c r="C11" s="6">
        <v>72</v>
      </c>
      <c r="D11" s="6">
        <v>50000</v>
      </c>
      <c r="E11" s="6">
        <v>30</v>
      </c>
      <c r="F11" s="8">
        <f t="shared" si="0"/>
        <v>2.5</v>
      </c>
      <c r="G11" s="8">
        <f t="shared" si="1"/>
        <v>27.083333333333332</v>
      </c>
    </row>
    <row r="12" spans="1:14" x14ac:dyDescent="0.35">
      <c r="B12" s="6">
        <v>50</v>
      </c>
      <c r="C12" s="6">
        <v>72</v>
      </c>
      <c r="D12" s="6">
        <v>50000</v>
      </c>
      <c r="E12" s="6">
        <v>30</v>
      </c>
      <c r="F12" s="8">
        <f t="shared" si="0"/>
        <v>2.5</v>
      </c>
      <c r="G12" s="8">
        <f t="shared" si="1"/>
        <v>27.083333333333332</v>
      </c>
    </row>
    <row r="13" spans="1:14" x14ac:dyDescent="0.35">
      <c r="B13" s="6">
        <v>50</v>
      </c>
      <c r="C13" s="6">
        <v>72</v>
      </c>
      <c r="D13" s="6">
        <v>50000</v>
      </c>
      <c r="E13" s="6">
        <v>30</v>
      </c>
      <c r="F13" s="8">
        <f t="shared" si="0"/>
        <v>2.5</v>
      </c>
      <c r="G13" s="8">
        <f t="shared" si="1"/>
        <v>27.083333333333332</v>
      </c>
    </row>
    <row r="14" spans="1:14" x14ac:dyDescent="0.35">
      <c r="B14" s="6">
        <v>50</v>
      </c>
      <c r="C14" s="6">
        <v>72</v>
      </c>
      <c r="D14" s="6">
        <v>50000</v>
      </c>
      <c r="E14" s="6">
        <v>30</v>
      </c>
      <c r="F14" s="8">
        <f t="shared" si="0"/>
        <v>2.5</v>
      </c>
      <c r="G14" s="8">
        <f t="shared" si="1"/>
        <v>27.083333333333332</v>
      </c>
    </row>
    <row r="15" spans="1:14" x14ac:dyDescent="0.35">
      <c r="B15" s="6">
        <v>50</v>
      </c>
      <c r="C15" s="6">
        <v>72</v>
      </c>
      <c r="D15" s="6">
        <v>50000</v>
      </c>
      <c r="E15" s="6">
        <v>30</v>
      </c>
      <c r="F15" s="8">
        <f t="shared" si="0"/>
        <v>2.5</v>
      </c>
      <c r="G15" s="8">
        <f t="shared" si="1"/>
        <v>27.083333333333332</v>
      </c>
    </row>
    <row r="16" spans="1:14" x14ac:dyDescent="0.35">
      <c r="B16" s="6">
        <v>50</v>
      </c>
      <c r="C16" s="6">
        <v>72</v>
      </c>
      <c r="D16" s="6">
        <v>50000</v>
      </c>
      <c r="E16" s="6">
        <v>30</v>
      </c>
      <c r="F16" s="8">
        <f t="shared" si="0"/>
        <v>2.5</v>
      </c>
      <c r="G16" s="8">
        <f t="shared" si="1"/>
        <v>27.083333333333332</v>
      </c>
    </row>
    <row r="17" spans="2:7" x14ac:dyDescent="0.35">
      <c r="B17" s="6">
        <v>50</v>
      </c>
      <c r="C17" s="6">
        <v>72</v>
      </c>
      <c r="D17" s="6">
        <v>50000</v>
      </c>
      <c r="E17" s="6">
        <v>30</v>
      </c>
      <c r="F17" s="8">
        <f t="shared" si="0"/>
        <v>2.5</v>
      </c>
      <c r="G17" s="8">
        <f t="shared" si="1"/>
        <v>27.083333333333332</v>
      </c>
    </row>
    <row r="18" spans="2:7" x14ac:dyDescent="0.35">
      <c r="B18" s="6">
        <v>50</v>
      </c>
      <c r="C18" s="6">
        <v>72</v>
      </c>
      <c r="D18" s="6">
        <v>50000</v>
      </c>
      <c r="E18" s="6">
        <v>30</v>
      </c>
      <c r="F18" s="8">
        <f t="shared" si="0"/>
        <v>2.5</v>
      </c>
      <c r="G18" s="8">
        <f t="shared" si="1"/>
        <v>27.083333333333332</v>
      </c>
    </row>
    <row r="19" spans="2:7" x14ac:dyDescent="0.35">
      <c r="B19" s="6">
        <v>50</v>
      </c>
      <c r="C19" s="6">
        <v>72</v>
      </c>
      <c r="D19" s="6">
        <v>50000</v>
      </c>
      <c r="E19" s="6">
        <v>30</v>
      </c>
      <c r="F19" s="8">
        <f t="shared" si="0"/>
        <v>2.5</v>
      </c>
      <c r="G19" s="8">
        <f t="shared" si="1"/>
        <v>27.083333333333332</v>
      </c>
    </row>
    <row r="20" spans="2:7" x14ac:dyDescent="0.35">
      <c r="B20" s="6">
        <v>50</v>
      </c>
      <c r="C20" s="6">
        <v>72</v>
      </c>
      <c r="D20" s="6">
        <v>50000</v>
      </c>
      <c r="E20" s="6">
        <v>30</v>
      </c>
      <c r="F20" s="8">
        <f t="shared" si="0"/>
        <v>2.5</v>
      </c>
      <c r="G20" s="8">
        <f t="shared" si="1"/>
        <v>27.083333333333332</v>
      </c>
    </row>
    <row r="21" spans="2:7" x14ac:dyDescent="0.35">
      <c r="B21" s="6">
        <v>50</v>
      </c>
      <c r="C21" s="6">
        <v>72</v>
      </c>
      <c r="D21" s="6">
        <v>50000</v>
      </c>
      <c r="E21" s="6">
        <v>30</v>
      </c>
      <c r="F21" s="8">
        <f t="shared" si="0"/>
        <v>2.5</v>
      </c>
      <c r="G21" s="8">
        <f t="shared" si="1"/>
        <v>27.083333333333332</v>
      </c>
    </row>
    <row r="22" spans="2:7" x14ac:dyDescent="0.35">
      <c r="B22" s="6">
        <v>50</v>
      </c>
      <c r="C22" s="6">
        <v>72</v>
      </c>
      <c r="D22" s="6">
        <v>50000</v>
      </c>
      <c r="E22" s="6">
        <v>30</v>
      </c>
      <c r="F22" s="8">
        <f t="shared" si="0"/>
        <v>2.5</v>
      </c>
      <c r="G22" s="8">
        <f t="shared" si="1"/>
        <v>27.083333333333332</v>
      </c>
    </row>
    <row r="23" spans="2:7" x14ac:dyDescent="0.35">
      <c r="B23" s="6">
        <v>50</v>
      </c>
      <c r="C23" s="6">
        <v>72</v>
      </c>
      <c r="D23" s="6">
        <v>50000</v>
      </c>
      <c r="E23" s="6">
        <v>30</v>
      </c>
      <c r="F23" s="8">
        <f t="shared" si="0"/>
        <v>2.5</v>
      </c>
      <c r="G23" s="8">
        <f t="shared" si="1"/>
        <v>27.083333333333332</v>
      </c>
    </row>
    <row r="24" spans="2:7" x14ac:dyDescent="0.35">
      <c r="B24" s="6">
        <v>50</v>
      </c>
      <c r="C24" s="6">
        <v>72</v>
      </c>
      <c r="D24" s="6">
        <v>50000</v>
      </c>
      <c r="E24" s="6">
        <v>30</v>
      </c>
      <c r="F24" s="8">
        <f t="shared" si="0"/>
        <v>2.5</v>
      </c>
      <c r="G24" s="8">
        <f t="shared" si="1"/>
        <v>27.083333333333332</v>
      </c>
    </row>
    <row r="25" spans="2:7" x14ac:dyDescent="0.35">
      <c r="B25" s="6">
        <v>50</v>
      </c>
      <c r="C25" s="6">
        <v>72</v>
      </c>
      <c r="D25" s="6">
        <v>50000</v>
      </c>
      <c r="E25" s="6">
        <v>30</v>
      </c>
      <c r="F25" s="8">
        <f t="shared" si="0"/>
        <v>2.5</v>
      </c>
      <c r="G25" s="8">
        <f t="shared" si="1"/>
        <v>27.083333333333332</v>
      </c>
    </row>
    <row r="26" spans="2:7" x14ac:dyDescent="0.35">
      <c r="B26" s="6">
        <v>50</v>
      </c>
      <c r="C26" s="6">
        <v>72</v>
      </c>
      <c r="D26" s="6">
        <v>50000</v>
      </c>
      <c r="E26" s="6">
        <v>30</v>
      </c>
      <c r="F26" s="8">
        <f t="shared" si="0"/>
        <v>2.5</v>
      </c>
      <c r="G26" s="8">
        <f t="shared" si="1"/>
        <v>27.083333333333332</v>
      </c>
    </row>
    <row r="27" spans="2:7" x14ac:dyDescent="0.35">
      <c r="B27" s="6">
        <v>50</v>
      </c>
      <c r="C27" s="6">
        <v>72</v>
      </c>
      <c r="D27" s="6">
        <v>50000</v>
      </c>
      <c r="E27" s="6">
        <v>30</v>
      </c>
      <c r="F27" s="8">
        <f t="shared" si="0"/>
        <v>2.5</v>
      </c>
      <c r="G27" s="8">
        <f t="shared" si="1"/>
        <v>27.083333333333332</v>
      </c>
    </row>
    <row r="28" spans="2:7" x14ac:dyDescent="0.35">
      <c r="B28" s="6">
        <v>50</v>
      </c>
      <c r="C28" s="6">
        <v>72</v>
      </c>
      <c r="D28" s="6">
        <v>50000</v>
      </c>
      <c r="E28" s="6">
        <v>30</v>
      </c>
      <c r="F28" s="8">
        <f t="shared" si="0"/>
        <v>2.5</v>
      </c>
      <c r="G28" s="8">
        <f t="shared" si="1"/>
        <v>27.083333333333332</v>
      </c>
    </row>
    <row r="29" spans="2:7" x14ac:dyDescent="0.35">
      <c r="B29" s="6">
        <v>50</v>
      </c>
      <c r="C29" s="6">
        <v>72</v>
      </c>
      <c r="D29" s="6">
        <v>50000</v>
      </c>
      <c r="E29" s="6">
        <v>30</v>
      </c>
      <c r="F29" s="8">
        <f t="shared" si="0"/>
        <v>2.5</v>
      </c>
      <c r="G29" s="8">
        <f t="shared" si="1"/>
        <v>27.083333333333332</v>
      </c>
    </row>
    <row r="30" spans="2:7" x14ac:dyDescent="0.35">
      <c r="B30" s="6">
        <v>50</v>
      </c>
      <c r="C30" s="6">
        <v>72</v>
      </c>
      <c r="D30" s="6">
        <v>50000</v>
      </c>
      <c r="E30" s="6">
        <v>30</v>
      </c>
      <c r="F30" s="8">
        <f t="shared" si="0"/>
        <v>2.5</v>
      </c>
      <c r="G30" s="8">
        <f t="shared" si="1"/>
        <v>27.083333333333332</v>
      </c>
    </row>
    <row r="31" spans="2:7" x14ac:dyDescent="0.35">
      <c r="B31" s="6">
        <v>50</v>
      </c>
      <c r="C31" s="6">
        <v>72</v>
      </c>
      <c r="D31" s="6">
        <v>50000</v>
      </c>
      <c r="E31" s="6">
        <v>30</v>
      </c>
      <c r="F31" s="8">
        <f t="shared" si="0"/>
        <v>2.5</v>
      </c>
      <c r="G31" s="8">
        <f t="shared" si="1"/>
        <v>27.083333333333332</v>
      </c>
    </row>
    <row r="32" spans="2:7" x14ac:dyDescent="0.35">
      <c r="B32" s="6">
        <v>50</v>
      </c>
      <c r="C32" s="6">
        <v>72</v>
      </c>
      <c r="D32" s="6">
        <v>50000</v>
      </c>
      <c r="E32" s="6">
        <v>30</v>
      </c>
      <c r="F32" s="8">
        <f t="shared" si="0"/>
        <v>2.5</v>
      </c>
      <c r="G32" s="8">
        <f t="shared" si="1"/>
        <v>27.083333333333332</v>
      </c>
    </row>
    <row r="33" spans="2:7" x14ac:dyDescent="0.35">
      <c r="B33" s="6">
        <v>50</v>
      </c>
      <c r="C33" s="6">
        <v>72</v>
      </c>
      <c r="D33" s="6">
        <v>50000</v>
      </c>
      <c r="E33" s="6">
        <v>30</v>
      </c>
      <c r="F33" s="8">
        <f t="shared" si="0"/>
        <v>2.5</v>
      </c>
      <c r="G33" s="8">
        <f t="shared" si="1"/>
        <v>27.083333333333332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1"/>
  <sheetViews>
    <sheetView workbookViewId="0">
      <selection activeCell="D6" sqref="D6"/>
    </sheetView>
  </sheetViews>
  <sheetFormatPr defaultRowHeight="14.5" x14ac:dyDescent="0.35"/>
  <cols>
    <col min="3" max="3" width="62.08984375" bestFit="1" customWidth="1"/>
    <col min="4" max="4" width="38.54296875" bestFit="1" customWidth="1"/>
  </cols>
  <sheetData>
    <row r="2" spans="3:4" x14ac:dyDescent="0.35">
      <c r="C2" t="s">
        <v>56</v>
      </c>
    </row>
    <row r="4" spans="3:4" x14ac:dyDescent="0.35">
      <c r="C4" t="s">
        <v>57</v>
      </c>
    </row>
    <row r="5" spans="3:4" x14ac:dyDescent="0.35">
      <c r="C5" t="s">
        <v>58</v>
      </c>
      <c r="D5" t="s">
        <v>70</v>
      </c>
    </row>
    <row r="6" spans="3:4" x14ac:dyDescent="0.35">
      <c r="C6" t="s">
        <v>59</v>
      </c>
    </row>
    <row r="7" spans="3:4" x14ac:dyDescent="0.35">
      <c r="C7" t="s">
        <v>60</v>
      </c>
    </row>
    <row r="8" spans="3:4" x14ac:dyDescent="0.35">
      <c r="C8" t="s">
        <v>61</v>
      </c>
    </row>
    <row r="9" spans="3:4" x14ac:dyDescent="0.35">
      <c r="C9" t="s">
        <v>62</v>
      </c>
    </row>
    <row r="11" spans="3:4" x14ac:dyDescent="0.35">
      <c r="C11" t="s">
        <v>63</v>
      </c>
    </row>
    <row r="12" spans="3:4" x14ac:dyDescent="0.35">
      <c r="C12" t="s">
        <v>64</v>
      </c>
    </row>
    <row r="14" spans="3:4" x14ac:dyDescent="0.35">
      <c r="C14" s="10" t="s">
        <v>65</v>
      </c>
    </row>
    <row r="15" spans="3:4" x14ac:dyDescent="0.35">
      <c r="C15" s="10" t="s">
        <v>66</v>
      </c>
    </row>
    <row r="16" spans="3:4" x14ac:dyDescent="0.35">
      <c r="C16" s="10" t="s">
        <v>67</v>
      </c>
    </row>
    <row r="18" spans="3:10" x14ac:dyDescent="0.35">
      <c r="E18" s="24" t="s">
        <v>69</v>
      </c>
      <c r="F18" s="24"/>
      <c r="G18" s="24"/>
      <c r="H18" s="24"/>
      <c r="I18" s="24"/>
      <c r="J18" s="24"/>
    </row>
    <row r="19" spans="3:10" x14ac:dyDescent="0.35">
      <c r="E19" s="11">
        <v>0</v>
      </c>
      <c r="F19" s="11">
        <v>0.15</v>
      </c>
      <c r="G19" s="11">
        <v>0.2</v>
      </c>
      <c r="H19" s="11">
        <v>0.25</v>
      </c>
      <c r="I19" s="11">
        <v>0.3</v>
      </c>
      <c r="J19" s="11">
        <v>0.4</v>
      </c>
    </row>
    <row r="21" spans="3:10" x14ac:dyDescent="0.35">
      <c r="C21" t="s">
        <v>68</v>
      </c>
      <c r="D21">
        <f>52-(5%*52)</f>
        <v>49.4</v>
      </c>
    </row>
  </sheetData>
  <mergeCells count="1">
    <mergeCell ref="E18:J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BasePricing3 high demand</vt:lpstr>
      <vt:lpstr>BasePricing2 with OpC and Ifln</vt:lpstr>
      <vt:lpstr>BasePricing1</vt:lpstr>
      <vt:lpstr>ForecastingPlan-ChangingPrice</vt:lpstr>
      <vt:lpstr>ForcastingPLan-reference</vt:lpstr>
      <vt:lpstr>DistributedBonus</vt:lpstr>
      <vt:lpstr>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mandark</dc:creator>
  <cp:lastModifiedBy>mandark</cp:lastModifiedBy>
  <dcterms:created xsi:type="dcterms:W3CDTF">2015-06-09T13:43:52Z</dcterms:created>
  <dcterms:modified xsi:type="dcterms:W3CDTF">2015-10-09T04:10:32Z</dcterms:modified>
</cp:coreProperties>
</file>