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s\affaince\documentation\Pricing\"/>
    </mc:Choice>
  </mc:AlternateContent>
  <bookViews>
    <workbookView xWindow="0" yWindow="0" windowWidth="19200" windowHeight="7310" tabRatio="414" firstSheet="8" activeTab="12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final2" sheetId="19" r:id="rId12"/>
    <sheet name="Sheet2" sheetId="21" r:id="rId13"/>
    <sheet name="Sheet1" sheetId="20" r:id="rId14"/>
    <sheet name="price_Illustrate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1" l="1"/>
  <c r="F30" i="21"/>
  <c r="F31" i="21"/>
  <c r="F32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4" i="21"/>
  <c r="F13" i="21"/>
  <c r="F12" i="21"/>
  <c r="F11" i="21"/>
  <c r="F10" i="21"/>
  <c r="F9" i="21"/>
  <c r="F8" i="21"/>
  <c r="F7" i="21"/>
  <c r="F6" i="21"/>
  <c r="F5" i="21"/>
  <c r="F4" i="21"/>
  <c r="F3" i="21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96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78" i="20"/>
  <c r="J67" i="20" l="1"/>
  <c r="J68" i="20"/>
  <c r="J69" i="20"/>
  <c r="J70" i="20"/>
  <c r="J71" i="20"/>
  <c r="J72" i="20"/>
  <c r="J73" i="20"/>
  <c r="J74" i="20"/>
  <c r="J75" i="20"/>
  <c r="J76" i="20"/>
  <c r="J77" i="20"/>
  <c r="J94" i="20"/>
  <c r="J95" i="20"/>
  <c r="J66" i="20"/>
  <c r="F19" i="19" l="1"/>
  <c r="I19" i="19"/>
  <c r="Q19" i="19" l="1"/>
  <c r="Q18" i="19"/>
  <c r="J19" i="19"/>
  <c r="J21" i="19" l="1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20" i="19"/>
  <c r="K19" i="19" s="1"/>
  <c r="K48" i="19" l="1"/>
  <c r="K20" i="19"/>
  <c r="K26" i="19"/>
  <c r="K44" i="19"/>
  <c r="K22" i="19"/>
  <c r="K52" i="19"/>
  <c r="K29" i="19"/>
  <c r="K21" i="19"/>
  <c r="K47" i="19"/>
  <c r="K39" i="19"/>
  <c r="K31" i="19"/>
  <c r="K28" i="19"/>
  <c r="K24" i="19"/>
  <c r="K54" i="19"/>
  <c r="K50" i="19"/>
  <c r="K46" i="19"/>
  <c r="K42" i="19"/>
  <c r="K38" i="19"/>
  <c r="K34" i="19"/>
  <c r="K30" i="19"/>
  <c r="K40" i="19"/>
  <c r="K36" i="19"/>
  <c r="K32" i="19"/>
  <c r="K25" i="19"/>
  <c r="K51" i="19"/>
  <c r="K43" i="19"/>
  <c r="K35" i="19"/>
  <c r="K27" i="19"/>
  <c r="K23" i="19"/>
  <c r="K53" i="19"/>
  <c r="K49" i="19"/>
  <c r="K45" i="19"/>
  <c r="K41" i="19"/>
  <c r="K37" i="19"/>
  <c r="K33" i="19"/>
  <c r="L19" i="19"/>
  <c r="M19" i="19" s="1"/>
  <c r="P18" i="19"/>
  <c r="O18" i="19"/>
  <c r="N18" i="19"/>
  <c r="N19" i="19" s="1"/>
  <c r="C19" i="19" l="1"/>
  <c r="E19" i="19" s="1"/>
  <c r="R19" i="19" s="1"/>
  <c r="S19" i="19" s="1"/>
  <c r="F20" i="19" s="1"/>
  <c r="G20" i="19" s="1"/>
  <c r="I20" i="19" s="1"/>
  <c r="L20" i="19"/>
  <c r="M20" i="19" s="1"/>
  <c r="O53" i="18"/>
  <c r="N53" i="18"/>
  <c r="G53" i="18"/>
  <c r="C53" i="18"/>
  <c r="F53" i="18" s="1"/>
  <c r="Q53" i="18" s="1"/>
  <c r="O19" i="19" l="1"/>
  <c r="P19" i="19" s="1"/>
  <c r="L21" i="19"/>
  <c r="C20" i="19"/>
  <c r="E20" i="19" l="1"/>
  <c r="L22" i="19"/>
  <c r="C21" i="19"/>
  <c r="M21" i="19"/>
  <c r="R17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20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19" i="18"/>
  <c r="I19" i="18" s="1"/>
  <c r="G18" i="18"/>
  <c r="C19" i="18"/>
  <c r="C20" i="18"/>
  <c r="C21" i="18"/>
  <c r="C22" i="18"/>
  <c r="F22" i="18" s="1"/>
  <c r="C23" i="18"/>
  <c r="C24" i="18"/>
  <c r="F24" i="18" s="1"/>
  <c r="C25" i="18"/>
  <c r="C26" i="18"/>
  <c r="C27" i="18"/>
  <c r="C28" i="18"/>
  <c r="F28" i="18" s="1"/>
  <c r="R28" i="18" s="1"/>
  <c r="C29" i="18"/>
  <c r="F29" i="18" s="1"/>
  <c r="R29" i="18" s="1"/>
  <c r="C30" i="18"/>
  <c r="F30" i="18" s="1"/>
  <c r="C31" i="18"/>
  <c r="C32" i="18"/>
  <c r="F32" i="18" s="1"/>
  <c r="C33" i="18"/>
  <c r="F33" i="18" s="1"/>
  <c r="C34" i="18"/>
  <c r="F34" i="18" s="1"/>
  <c r="C35" i="18"/>
  <c r="C36" i="18"/>
  <c r="F36" i="18" s="1"/>
  <c r="C37" i="18"/>
  <c r="C38" i="18"/>
  <c r="F38" i="18" s="1"/>
  <c r="C39" i="18"/>
  <c r="C40" i="18"/>
  <c r="F40" i="18" s="1"/>
  <c r="C41" i="18"/>
  <c r="C42" i="18"/>
  <c r="C43" i="18"/>
  <c r="C44" i="18"/>
  <c r="F44" i="18" s="1"/>
  <c r="C45" i="18"/>
  <c r="F45" i="18" s="1"/>
  <c r="C46" i="18"/>
  <c r="C47" i="18"/>
  <c r="F47" i="18" s="1"/>
  <c r="C48" i="18"/>
  <c r="C49" i="18"/>
  <c r="C50" i="18"/>
  <c r="C51" i="18"/>
  <c r="C52" i="18"/>
  <c r="F52" i="18" s="1"/>
  <c r="C18" i="18"/>
  <c r="P18" i="18"/>
  <c r="P17" i="18"/>
  <c r="H26" i="18"/>
  <c r="K26" i="18" s="1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N19" i="18"/>
  <c r="N60" i="18"/>
  <c r="Q52" i="18"/>
  <c r="Q45" i="18"/>
  <c r="P41" i="18"/>
  <c r="P40" i="18"/>
  <c r="P39" i="18"/>
  <c r="P38" i="18"/>
  <c r="P37" i="18"/>
  <c r="T37" i="18" s="1"/>
  <c r="P36" i="18"/>
  <c r="R36" i="18"/>
  <c r="P35" i="18"/>
  <c r="P34" i="18"/>
  <c r="P33" i="18"/>
  <c r="R33" i="18"/>
  <c r="P32" i="18"/>
  <c r="P31" i="18"/>
  <c r="P30" i="18"/>
  <c r="P29" i="18"/>
  <c r="P28" i="18"/>
  <c r="P27" i="18"/>
  <c r="P26" i="18"/>
  <c r="Q24" i="18"/>
  <c r="O19" i="18"/>
  <c r="T18" i="18"/>
  <c r="Q17" i="18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T28" i="18" l="1"/>
  <c r="T35" i="18"/>
  <c r="F18" i="18"/>
  <c r="R18" i="18" s="1"/>
  <c r="F49" i="18"/>
  <c r="Q49" i="18" s="1"/>
  <c r="F37" i="18"/>
  <c r="R37" i="18" s="1"/>
  <c r="F25" i="18"/>
  <c r="Q25" i="18" s="1"/>
  <c r="S25" i="18" s="1"/>
  <c r="F21" i="18"/>
  <c r="Q21" i="18" s="1"/>
  <c r="S21" i="18" s="1"/>
  <c r="F48" i="18"/>
  <c r="Q48" i="18" s="1"/>
  <c r="F20" i="18"/>
  <c r="Q20" i="18" s="1"/>
  <c r="F51" i="18"/>
  <c r="Q51" i="18" s="1"/>
  <c r="F43" i="18"/>
  <c r="Q43" i="18" s="1"/>
  <c r="F39" i="18"/>
  <c r="Q39" i="18" s="1"/>
  <c r="F35" i="18"/>
  <c r="Q35" i="18" s="1"/>
  <c r="F31" i="18"/>
  <c r="Q31" i="18" s="1"/>
  <c r="F27" i="18"/>
  <c r="R27" i="18" s="1"/>
  <c r="F23" i="18"/>
  <c r="Q23" i="18" s="1"/>
  <c r="S24" i="18" s="1"/>
  <c r="F19" i="18"/>
  <c r="R19" i="18" s="1"/>
  <c r="F50" i="18"/>
  <c r="Q50" i="18" s="1"/>
  <c r="S50" i="18" s="1"/>
  <c r="F46" i="18"/>
  <c r="Q46" i="18" s="1"/>
  <c r="S46" i="18" s="1"/>
  <c r="F42" i="18"/>
  <c r="Q42" i="18" s="1"/>
  <c r="F26" i="18"/>
  <c r="R26" i="18" s="1"/>
  <c r="O20" i="19"/>
  <c r="R20" i="19"/>
  <c r="E21" i="19"/>
  <c r="L23" i="19"/>
  <c r="C22" i="19"/>
  <c r="M22" i="19"/>
  <c r="F41" i="18"/>
  <c r="R41" i="18" s="1"/>
  <c r="P19" i="18"/>
  <c r="G20" i="18"/>
  <c r="I20" i="18" s="1"/>
  <c r="R20" i="18" s="1"/>
  <c r="T39" i="18"/>
  <c r="T41" i="18"/>
  <c r="T27" i="18"/>
  <c r="V26" i="18"/>
  <c r="H27" i="18"/>
  <c r="K27" i="18" s="1"/>
  <c r="H28" i="18" s="1"/>
  <c r="T33" i="18"/>
  <c r="T31" i="18"/>
  <c r="Q37" i="18"/>
  <c r="Q33" i="18"/>
  <c r="Q29" i="18"/>
  <c r="Q30" i="18"/>
  <c r="R30" i="18"/>
  <c r="Q44" i="18"/>
  <c r="Q34" i="18"/>
  <c r="R34" i="18"/>
  <c r="R40" i="18"/>
  <c r="Q40" i="18"/>
  <c r="Q38" i="18"/>
  <c r="R38" i="18"/>
  <c r="Q28" i="18"/>
  <c r="R32" i="18"/>
  <c r="Q32" i="18"/>
  <c r="T19" i="18"/>
  <c r="Q36" i="18"/>
  <c r="T36" i="18"/>
  <c r="Q47" i="18"/>
  <c r="T32" i="18"/>
  <c r="T29" i="18"/>
  <c r="T40" i="18"/>
  <c r="Q22" i="18"/>
  <c r="R31" i="18"/>
  <c r="R35" i="18"/>
  <c r="R39" i="18"/>
  <c r="T30" i="18"/>
  <c r="T34" i="18"/>
  <c r="T38" i="18"/>
  <c r="S49" i="18" l="1"/>
  <c r="S43" i="18"/>
  <c r="S51" i="18"/>
  <c r="S52" i="18"/>
  <c r="S20" i="18"/>
  <c r="S44" i="18"/>
  <c r="O21" i="19"/>
  <c r="R21" i="19"/>
  <c r="Q26" i="18"/>
  <c r="Q19" i="18"/>
  <c r="Q27" i="18"/>
  <c r="S27" i="18" s="1"/>
  <c r="Q18" i="18"/>
  <c r="S18" i="18" s="1"/>
  <c r="S22" i="18"/>
  <c r="S48" i="18"/>
  <c r="E22" i="19"/>
  <c r="L24" i="19"/>
  <c r="M23" i="19"/>
  <c r="C23" i="19"/>
  <c r="Q41" i="18"/>
  <c r="S42" i="18" s="1"/>
  <c r="S37" i="18"/>
  <c r="V27" i="18"/>
  <c r="S33" i="18"/>
  <c r="S30" i="18"/>
  <c r="P20" i="18"/>
  <c r="T20" i="18" s="1"/>
  <c r="G21" i="18"/>
  <c r="I21" i="18" s="1"/>
  <c r="R21" i="18" s="1"/>
  <c r="S23" i="18"/>
  <c r="S29" i="18"/>
  <c r="S47" i="18"/>
  <c r="S45" i="18"/>
  <c r="S38" i="18"/>
  <c r="S40" i="18"/>
  <c r="S39" i="18"/>
  <c r="S32" i="18"/>
  <c r="S31" i="18"/>
  <c r="S34" i="18"/>
  <c r="S36" i="18"/>
  <c r="S35" i="18"/>
  <c r="S28" i="18"/>
  <c r="S19" i="18"/>
  <c r="F18" i="14"/>
  <c r="S41" i="18" l="1"/>
  <c r="W26" i="18"/>
  <c r="S26" i="18"/>
  <c r="O22" i="19"/>
  <c r="R22" i="19"/>
  <c r="W27" i="18"/>
  <c r="E23" i="19"/>
  <c r="C24" i="19"/>
  <c r="L25" i="19"/>
  <c r="M24" i="19"/>
  <c r="P21" i="18"/>
  <c r="T21" i="18" s="1"/>
  <c r="G22" i="18"/>
  <c r="I22" i="18" s="1"/>
  <c r="R22" i="18" s="1"/>
  <c r="K28" i="18"/>
  <c r="H29" i="18" s="1"/>
  <c r="W51" i="14"/>
  <c r="W52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O23" i="19" l="1"/>
  <c r="R23" i="19"/>
  <c r="E24" i="19"/>
  <c r="L26" i="19"/>
  <c r="M25" i="19"/>
  <c r="C25" i="19"/>
  <c r="P22" i="18"/>
  <c r="T22" i="18" s="1"/>
  <c r="G23" i="18"/>
  <c r="I23" i="18" s="1"/>
  <c r="R23" i="18" s="1"/>
  <c r="V28" i="18"/>
  <c r="W28" i="18" s="1"/>
  <c r="K29" i="18"/>
  <c r="H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O24" i="19" l="1"/>
  <c r="R24" i="19"/>
  <c r="E25" i="19"/>
  <c r="L27" i="19"/>
  <c r="C26" i="19"/>
  <c r="M26" i="19"/>
  <c r="P23" i="18"/>
  <c r="T23" i="18" s="1"/>
  <c r="G24" i="18"/>
  <c r="I24" i="18" s="1"/>
  <c r="R24" i="18" s="1"/>
  <c r="V29" i="18"/>
  <c r="W29" i="18" s="1"/>
  <c r="H31" i="18"/>
  <c r="K31" i="18" s="1"/>
  <c r="K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O25" i="19" l="1"/>
  <c r="R25" i="19"/>
  <c r="E26" i="19"/>
  <c r="L28" i="19"/>
  <c r="C27" i="19"/>
  <c r="M27" i="19"/>
  <c r="V31" i="18"/>
  <c r="H32" i="18"/>
  <c r="K32" i="18" s="1"/>
  <c r="P24" i="18"/>
  <c r="T24" i="18" s="1"/>
  <c r="G25" i="18"/>
  <c r="I25" i="18" s="1"/>
  <c r="R25" i="18" s="1"/>
  <c r="V30" i="18"/>
  <c r="W30" i="18" s="1"/>
  <c r="W31" i="18"/>
  <c r="C57" i="13"/>
  <c r="J57" i="13" s="1"/>
  <c r="D57" i="13"/>
  <c r="E57" i="13" s="1"/>
  <c r="G57" i="13"/>
  <c r="C58" i="13"/>
  <c r="I58" i="13" s="1"/>
  <c r="D58" i="13"/>
  <c r="E58" i="13" s="1"/>
  <c r="G58" i="13"/>
  <c r="K57" i="13" l="1"/>
  <c r="L57" i="13"/>
  <c r="M57" i="13" s="1"/>
  <c r="O26" i="19"/>
  <c r="R26" i="19"/>
  <c r="E27" i="19"/>
  <c r="M28" i="19"/>
  <c r="C28" i="19"/>
  <c r="L29" i="19"/>
  <c r="P25" i="18"/>
  <c r="G26" i="18"/>
  <c r="G27" i="18"/>
  <c r="J25" i="18"/>
  <c r="J26" i="18"/>
  <c r="V32" i="18"/>
  <c r="W32" i="18" s="1"/>
  <c r="H33" i="18"/>
  <c r="U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O27" i="19" l="1"/>
  <c r="R27" i="19"/>
  <c r="E28" i="19"/>
  <c r="C29" i="19"/>
  <c r="L30" i="19"/>
  <c r="M29" i="19"/>
  <c r="H34" i="18"/>
  <c r="K33" i="18"/>
  <c r="V33" i="18" s="1"/>
  <c r="W33" i="18" s="1"/>
  <c r="T25" i="18"/>
  <c r="T26" i="18"/>
  <c r="J28" i="18"/>
  <c r="J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O28" i="19" l="1"/>
  <c r="R28" i="19"/>
  <c r="E29" i="19"/>
  <c r="L31" i="19"/>
  <c r="M30" i="19"/>
  <c r="C30" i="19"/>
  <c r="H35" i="18"/>
  <c r="K35" i="18" s="1"/>
  <c r="K34" i="18"/>
  <c r="U28" i="18"/>
  <c r="J29" i="18"/>
  <c r="U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O29" i="19" l="1"/>
  <c r="R29" i="19"/>
  <c r="E30" i="19"/>
  <c r="L32" i="19"/>
  <c r="C31" i="19"/>
  <c r="M31" i="19"/>
  <c r="H36" i="18"/>
  <c r="K36" i="18"/>
  <c r="V35" i="18"/>
  <c r="W35" i="18" s="1"/>
  <c r="V34" i="18"/>
  <c r="W34" i="18" s="1"/>
  <c r="U29" i="18"/>
  <c r="R19" i="14"/>
  <c r="Q20" i="14"/>
  <c r="O20" i="14"/>
  <c r="S20" i="14" s="1"/>
  <c r="F22" i="14"/>
  <c r="H22" i="14" s="1"/>
  <c r="O30" i="19" l="1"/>
  <c r="R30" i="19"/>
  <c r="E31" i="19"/>
  <c r="M32" i="19"/>
  <c r="C32" i="19"/>
  <c r="L33" i="19"/>
  <c r="K37" i="18"/>
  <c r="H37" i="18"/>
  <c r="J30" i="18"/>
  <c r="J31" i="18"/>
  <c r="F23" i="14"/>
  <c r="H23" i="14" s="1"/>
  <c r="O21" i="14"/>
  <c r="S21" i="14" s="1"/>
  <c r="Q21" i="14"/>
  <c r="O31" i="19" l="1"/>
  <c r="R31" i="19"/>
  <c r="E32" i="19"/>
  <c r="L34" i="19"/>
  <c r="M33" i="19"/>
  <c r="C33" i="19"/>
  <c r="K38" i="18"/>
  <c r="H38" i="18"/>
  <c r="V36" i="18"/>
  <c r="W36" i="18" s="1"/>
  <c r="J32" i="18"/>
  <c r="U31" i="18"/>
  <c r="U30" i="18"/>
  <c r="F24" i="14"/>
  <c r="H24" i="14" s="1"/>
  <c r="Q22" i="14"/>
  <c r="O22" i="14"/>
  <c r="S22" i="14" s="1"/>
  <c r="O32" i="19" l="1"/>
  <c r="R32" i="19"/>
  <c r="E33" i="19"/>
  <c r="M34" i="19"/>
  <c r="L35" i="19"/>
  <c r="C34" i="19"/>
  <c r="H39" i="18"/>
  <c r="K39" i="18"/>
  <c r="V37" i="18"/>
  <c r="W37" i="18" s="1"/>
  <c r="U32" i="18"/>
  <c r="F25" i="14"/>
  <c r="G27" i="14"/>
  <c r="J27" i="14" s="1"/>
  <c r="Q23" i="14"/>
  <c r="O23" i="14"/>
  <c r="S23" i="14" s="1"/>
  <c r="O33" i="19" l="1"/>
  <c r="R33" i="19"/>
  <c r="E34" i="19"/>
  <c r="M35" i="19"/>
  <c r="L36" i="19"/>
  <c r="C35" i="19"/>
  <c r="K40" i="18"/>
  <c r="H41" i="18" s="1"/>
  <c r="K41" i="18" s="1"/>
  <c r="H42" i="18" s="1"/>
  <c r="H40" i="18"/>
  <c r="V38" i="18"/>
  <c r="W38" i="18" s="1"/>
  <c r="J34" i="18"/>
  <c r="J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O34" i="19" l="1"/>
  <c r="R34" i="19"/>
  <c r="E35" i="19"/>
  <c r="C36" i="19"/>
  <c r="L37" i="19"/>
  <c r="M36" i="19"/>
  <c r="K42" i="18"/>
  <c r="H43" i="18"/>
  <c r="V39" i="18"/>
  <c r="W39" i="18" s="1"/>
  <c r="U33" i="18"/>
  <c r="U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O35" i="19" l="1"/>
  <c r="R35" i="19"/>
  <c r="E36" i="19"/>
  <c r="L38" i="19"/>
  <c r="M37" i="19"/>
  <c r="C37" i="19"/>
  <c r="H44" i="18"/>
  <c r="K43" i="18"/>
  <c r="V40" i="18"/>
  <c r="W40" i="18" s="1"/>
  <c r="J36" i="18"/>
  <c r="J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O36" i="19" l="1"/>
  <c r="R36" i="19"/>
  <c r="E37" i="19"/>
  <c r="L39" i="19"/>
  <c r="C38" i="19"/>
  <c r="M38" i="19"/>
  <c r="H45" i="18"/>
  <c r="K44" i="18"/>
  <c r="V41" i="18"/>
  <c r="W41" i="18" s="1"/>
  <c r="U35" i="18"/>
  <c r="U36" i="18"/>
  <c r="J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O37" i="19" l="1"/>
  <c r="R37" i="19"/>
  <c r="E38" i="19"/>
  <c r="C39" i="19"/>
  <c r="L40" i="19"/>
  <c r="M39" i="19"/>
  <c r="V42" i="18"/>
  <c r="W42" i="18" s="1"/>
  <c r="U37" i="18"/>
  <c r="J30" i="14"/>
  <c r="G31" i="14"/>
  <c r="J31" i="14" s="1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O38" i="19" l="1"/>
  <c r="R38" i="19"/>
  <c r="E39" i="19"/>
  <c r="L41" i="19"/>
  <c r="C40" i="19"/>
  <c r="M40" i="19"/>
  <c r="V43" i="18"/>
  <c r="W43" i="18" s="1"/>
  <c r="J38" i="18"/>
  <c r="J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O39" i="19" l="1"/>
  <c r="R39" i="19"/>
  <c r="E40" i="19"/>
  <c r="C41" i="19"/>
  <c r="L42" i="19"/>
  <c r="M41" i="19"/>
  <c r="V44" i="18"/>
  <c r="W44" i="18" s="1"/>
  <c r="J40" i="18"/>
  <c r="U39" i="18"/>
  <c r="U38" i="18"/>
  <c r="J32" i="14"/>
  <c r="G33" i="14"/>
  <c r="G34" i="14" s="1"/>
  <c r="G35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O40" i="19" l="1"/>
  <c r="R40" i="19"/>
  <c r="E41" i="19"/>
  <c r="C42" i="19"/>
  <c r="M42" i="19"/>
  <c r="L43" i="19"/>
  <c r="K45" i="18"/>
  <c r="H46" i="18" s="1"/>
  <c r="H47" i="18" s="1"/>
  <c r="H48" i="18" s="1"/>
  <c r="H49" i="18" s="1"/>
  <c r="H50" i="18" s="1"/>
  <c r="H51" i="18" s="1"/>
  <c r="H52" i="18" s="1"/>
  <c r="H53" i="18" s="1"/>
  <c r="K53" i="18" s="1"/>
  <c r="V53" i="18" s="1"/>
  <c r="W53" i="18" s="1"/>
  <c r="U40" i="18"/>
  <c r="J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0" i="11"/>
  <c r="Q19" i="11"/>
  <c r="R19" i="11" s="1"/>
  <c r="S19" i="11" s="1"/>
  <c r="D41" i="11"/>
  <c r="Q21" i="11" l="1"/>
  <c r="O41" i="19"/>
  <c r="R41" i="19"/>
  <c r="E42" i="19"/>
  <c r="C43" i="19"/>
  <c r="L44" i="19"/>
  <c r="M43" i="19"/>
  <c r="K46" i="18"/>
  <c r="V45" i="18"/>
  <c r="W45" i="18" s="1"/>
  <c r="J42" i="18"/>
  <c r="U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J36" i="14" l="1"/>
  <c r="G36" i="14"/>
  <c r="O42" i="19"/>
  <c r="R42" i="19"/>
  <c r="E43" i="19"/>
  <c r="L45" i="19"/>
  <c r="C44" i="19"/>
  <c r="M44" i="19"/>
  <c r="V46" i="18"/>
  <c r="W46" i="18" s="1"/>
  <c r="U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J37" i="14" l="1"/>
  <c r="J38" i="14" s="1"/>
  <c r="G37" i="14"/>
  <c r="O43" i="19"/>
  <c r="R43" i="19"/>
  <c r="E44" i="19"/>
  <c r="M45" i="19"/>
  <c r="L46" i="19"/>
  <c r="C45" i="19"/>
  <c r="K47" i="18"/>
  <c r="J43" i="18"/>
  <c r="J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D22" i="8" s="1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R63" i="8" s="1"/>
  <c r="CS62" i="8"/>
  <c r="CT62" i="8"/>
  <c r="CU62" i="8"/>
  <c r="CV62" i="8"/>
  <c r="CW62" i="8"/>
  <c r="CX62" i="8"/>
  <c r="CY62" i="8"/>
  <c r="CY63" i="8" s="1"/>
  <c r="CZ62" i="8"/>
  <c r="CZ63" i="8" s="1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X63" i="8" s="1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J63" i="8" s="1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V63" i="8" s="1"/>
  <c r="EW62" i="8"/>
  <c r="EW63" i="8" s="1"/>
  <c r="EX62" i="8"/>
  <c r="EY62" i="8"/>
  <c r="EY63" i="8" s="1"/>
  <c r="EZ62" i="8"/>
  <c r="FA62" i="8"/>
  <c r="FB62" i="8"/>
  <c r="FC62" i="8"/>
  <c r="FD62" i="8"/>
  <c r="FD63" i="8" s="1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F63" i="8" s="1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P63" i="8" s="1"/>
  <c r="HQ62" i="8"/>
  <c r="HQ63" i="8" s="1"/>
  <c r="HR62" i="8"/>
  <c r="HR63" i="8" s="1"/>
  <c r="HS62" i="8"/>
  <c r="HS63" i="8" s="1"/>
  <c r="HT62" i="8"/>
  <c r="HT63" i="8" s="1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H63" i="8" s="1"/>
  <c r="JI62" i="8"/>
  <c r="JJ62" i="8"/>
  <c r="JJ63" i="8" s="1"/>
  <c r="JK62" i="8"/>
  <c r="JK63" i="8" s="1"/>
  <c r="JL62" i="8"/>
  <c r="JL63" i="8" s="1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D63" i="8" s="1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R63" i="8" s="1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DL63" i="8"/>
  <c r="DT63" i="8"/>
  <c r="EN63" i="8"/>
  <c r="ER63" i="8"/>
  <c r="FX63" i="8"/>
  <c r="GB63" i="8"/>
  <c r="GD63" i="8"/>
  <c r="GR63" i="8"/>
  <c r="GV63" i="8"/>
  <c r="HX63" i="8"/>
  <c r="IF63" i="8"/>
  <c r="KZ63" i="8"/>
  <c r="L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O44" i="19" l="1"/>
  <c r="R44" i="19"/>
  <c r="E45" i="19"/>
  <c r="M46" i="19"/>
  <c r="L47" i="19"/>
  <c r="C46" i="19"/>
  <c r="V47" i="18"/>
  <c r="W47" i="18" s="1"/>
  <c r="K48" i="18"/>
  <c r="U44" i="18"/>
  <c r="J45" i="18"/>
  <c r="U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F35" i="9" l="1"/>
  <c r="O45" i="19"/>
  <c r="R45" i="19"/>
  <c r="E46" i="19"/>
  <c r="C47" i="19"/>
  <c r="L48" i="19"/>
  <c r="M47" i="19"/>
  <c r="V48" i="18"/>
  <c r="W48" i="18" s="1"/>
  <c r="K49" i="18"/>
  <c r="J46" i="18"/>
  <c r="U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O46" i="19" l="1"/>
  <c r="R46" i="19"/>
  <c r="E47" i="19"/>
  <c r="M48" i="19"/>
  <c r="L49" i="19"/>
  <c r="C48" i="19"/>
  <c r="V49" i="18"/>
  <c r="W49" i="18" s="1"/>
  <c r="K50" i="18"/>
  <c r="J47" i="18"/>
  <c r="U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O47" i="19" l="1"/>
  <c r="R47" i="19"/>
  <c r="E48" i="19"/>
  <c r="M49" i="19"/>
  <c r="C49" i="19"/>
  <c r="L50" i="19"/>
  <c r="V50" i="18"/>
  <c r="W50" i="18" s="1"/>
  <c r="K51" i="18"/>
  <c r="U47" i="18"/>
  <c r="J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O48" i="19" l="1"/>
  <c r="R48" i="19"/>
  <c r="E49" i="19"/>
  <c r="M50" i="19"/>
  <c r="C50" i="19"/>
  <c r="L51" i="19"/>
  <c r="V51" i="18"/>
  <c r="W51" i="18" s="1"/>
  <c r="K52" i="18"/>
  <c r="V52" i="18" s="1"/>
  <c r="W52" i="18" s="1"/>
  <c r="U48" i="18"/>
  <c r="J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O49" i="19" l="1"/>
  <c r="R49" i="19"/>
  <c r="E50" i="19"/>
  <c r="L52" i="19"/>
  <c r="C51" i="19"/>
  <c r="M51" i="19"/>
  <c r="U49" i="18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O50" i="19" l="1"/>
  <c r="R50" i="19"/>
  <c r="E51" i="19"/>
  <c r="C52" i="19"/>
  <c r="M52" i="19"/>
  <c r="L53" i="19"/>
  <c r="J50" i="18"/>
  <c r="J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O51" i="19" l="1"/>
  <c r="R51" i="19"/>
  <c r="E52" i="19"/>
  <c r="M53" i="19"/>
  <c r="C53" i="19"/>
  <c r="L54" i="19"/>
  <c r="J52" i="18"/>
  <c r="U51" i="18"/>
  <c r="U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O52" i="19" l="1"/>
  <c r="R52" i="19"/>
  <c r="E53" i="19"/>
  <c r="C54" i="19"/>
  <c r="M54" i="19"/>
  <c r="U52" i="18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O53" i="19" l="1"/>
  <c r="R53" i="19"/>
  <c r="E54" i="19"/>
  <c r="W42" i="14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O54" i="19" l="1"/>
  <c r="R54" i="19"/>
  <c r="G43" i="14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 s="1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GO28" i="8"/>
  <c r="GO54" i="8"/>
  <c r="GP24" i="8"/>
  <c r="GP61" i="8" s="1"/>
  <c r="GP23" i="8"/>
  <c r="GO50" i="8"/>
  <c r="EV56" i="8" l="1"/>
  <c r="EV57" i="8" s="1"/>
  <c r="EW51" i="8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 s="1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W30" i="8"/>
  <c r="FW43" i="8" s="1"/>
  <c r="FW42" i="8"/>
  <c r="FW60" i="8" s="1"/>
  <c r="FW63" i="8" s="1"/>
  <c r="FW39" i="8"/>
  <c r="FV40" i="8"/>
  <c r="FV48" i="8"/>
  <c r="FV46" i="8"/>
  <c r="FU56" i="8" l="1"/>
  <c r="FU57" i="8" s="1"/>
  <c r="FW48" i="8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  <c r="N20" i="19" l="1"/>
  <c r="Q20" i="19"/>
  <c r="S20" i="19" s="1"/>
  <c r="F21" i="19" s="1"/>
  <c r="G21" i="19" l="1"/>
  <c r="I21" i="19" s="1"/>
  <c r="P20" i="19"/>
  <c r="N21" i="19" l="1"/>
  <c r="P21" i="19" s="1"/>
  <c r="Q21" i="19" l="1"/>
  <c r="S21" i="19" s="1"/>
  <c r="F22" i="19" s="1"/>
  <c r="G22" i="19" l="1"/>
  <c r="N22" i="19" l="1"/>
  <c r="P22" i="19" s="1"/>
  <c r="Q22" i="19"/>
  <c r="S22" i="19" s="1"/>
  <c r="F23" i="19" s="1"/>
  <c r="I22" i="19"/>
  <c r="G23" i="19" l="1"/>
  <c r="N23" i="19" l="1"/>
  <c r="P23" i="19" s="1"/>
  <c r="Q23" i="19"/>
  <c r="S23" i="19" s="1"/>
  <c r="F24" i="19" s="1"/>
  <c r="I23" i="19"/>
  <c r="G24" i="19"/>
  <c r="I24" i="19" l="1"/>
  <c r="N24" i="19"/>
  <c r="P24" i="19" s="1"/>
  <c r="Q24" i="19"/>
  <c r="S24" i="19" s="1"/>
  <c r="F25" i="19" l="1"/>
  <c r="G25" i="19" s="1"/>
  <c r="I25" i="19" l="1"/>
  <c r="Q25" i="19"/>
  <c r="S25" i="19" s="1"/>
  <c r="F26" i="19" s="1"/>
  <c r="N25" i="19"/>
  <c r="P25" i="19" s="1"/>
  <c r="G26" i="19" l="1"/>
  <c r="Q26" i="19" l="1"/>
  <c r="S26" i="19" s="1"/>
  <c r="F27" i="19" s="1"/>
  <c r="N26" i="19"/>
  <c r="P26" i="19" s="1"/>
  <c r="I26" i="19"/>
  <c r="G27" i="19" l="1"/>
  <c r="N27" i="19" l="1"/>
  <c r="P27" i="19" s="1"/>
  <c r="Q27" i="19"/>
  <c r="S27" i="19" s="1"/>
  <c r="I27" i="19"/>
  <c r="F28" i="19" l="1"/>
  <c r="G28" i="19"/>
  <c r="I28" i="19" s="1"/>
  <c r="Q28" i="19" l="1"/>
  <c r="S28" i="19" s="1"/>
  <c r="N28" i="19"/>
  <c r="P28" i="19" s="1"/>
  <c r="F29" i="19" l="1"/>
  <c r="G29" i="19" s="1"/>
  <c r="Q29" i="19" l="1"/>
  <c r="S29" i="19" s="1"/>
  <c r="N29" i="19"/>
  <c r="P29" i="19" s="1"/>
  <c r="I29" i="19"/>
  <c r="F30" i="19" l="1"/>
  <c r="G30" i="19" s="1"/>
  <c r="N30" i="19" s="1"/>
  <c r="P30" i="19" s="1"/>
  <c r="I30" i="19"/>
  <c r="Q30" i="19" l="1"/>
  <c r="S30" i="19" s="1"/>
  <c r="F31" i="19"/>
  <c r="G31" i="19" s="1"/>
  <c r="N31" i="19" l="1"/>
  <c r="P31" i="19" s="1"/>
  <c r="I31" i="19"/>
  <c r="Q31" i="19"/>
  <c r="S31" i="19" s="1"/>
  <c r="F32" i="19" s="1"/>
  <c r="G32" i="19" s="1"/>
  <c r="I32" i="19" l="1"/>
  <c r="N32" i="19"/>
  <c r="Q32" i="19"/>
  <c r="S32" i="19" s="1"/>
  <c r="F33" i="19" s="1"/>
  <c r="P32" i="19" l="1"/>
  <c r="G33" i="19"/>
  <c r="I33" i="19" l="1"/>
  <c r="Q33" i="19"/>
  <c r="S33" i="19" s="1"/>
  <c r="F34" i="19" s="1"/>
  <c r="N33" i="19"/>
  <c r="P33" i="19" l="1"/>
  <c r="G34" i="19"/>
  <c r="I34" i="19" l="1"/>
  <c r="Q34" i="19"/>
  <c r="S34" i="19" s="1"/>
  <c r="F35" i="19" s="1"/>
  <c r="N34" i="19"/>
  <c r="G35" i="19" l="1"/>
  <c r="P34" i="19"/>
  <c r="N35" i="19" l="1"/>
  <c r="Q35" i="19"/>
  <c r="S35" i="19" s="1"/>
  <c r="I35" i="19"/>
  <c r="P35" i="19"/>
  <c r="F36" i="19" l="1"/>
  <c r="G36" i="19"/>
  <c r="N36" i="19" s="1"/>
  <c r="P36" i="19" s="1"/>
  <c r="I36" i="19"/>
  <c r="Q36" i="19" l="1"/>
  <c r="S36" i="19" s="1"/>
  <c r="F37" i="19" s="1"/>
  <c r="G37" i="19" s="1"/>
  <c r="N37" i="19" l="1"/>
  <c r="Q37" i="19"/>
  <c r="S37" i="19" s="1"/>
  <c r="F38" i="19" s="1"/>
  <c r="I37" i="19"/>
  <c r="P37" i="19"/>
  <c r="G38" i="19" l="1"/>
  <c r="Q38" i="19" s="1"/>
  <c r="S38" i="19" s="1"/>
  <c r="I38" i="19"/>
  <c r="F39" i="19" l="1"/>
  <c r="G39" i="19" s="1"/>
  <c r="N38" i="19"/>
  <c r="P38" i="19" s="1"/>
  <c r="I39" i="19" l="1"/>
  <c r="Q39" i="19"/>
  <c r="S39" i="19" s="1"/>
  <c r="F40" i="19" s="1"/>
  <c r="N39" i="19"/>
  <c r="P39" i="19" l="1"/>
  <c r="G40" i="19"/>
  <c r="I40" i="19" l="1"/>
  <c r="Q40" i="19"/>
  <c r="S40" i="19" s="1"/>
  <c r="F41" i="19" s="1"/>
  <c r="N40" i="19"/>
  <c r="G41" i="19" l="1"/>
  <c r="P40" i="19"/>
  <c r="N41" i="19" l="1"/>
  <c r="I41" i="19"/>
  <c r="P41" i="19"/>
  <c r="Q41" i="19"/>
  <c r="S41" i="19" s="1"/>
  <c r="F42" i="19" l="1"/>
  <c r="G42" i="19" s="1"/>
  <c r="Q42" i="19" l="1"/>
  <c r="S42" i="19" s="1"/>
  <c r="F43" i="19" s="1"/>
  <c r="N42" i="19"/>
  <c r="P42" i="19" s="1"/>
  <c r="I42" i="19"/>
  <c r="G43" i="19" l="1"/>
  <c r="I43" i="19" l="1"/>
  <c r="N43" i="19"/>
  <c r="P43" i="19" s="1"/>
  <c r="Q43" i="19"/>
  <c r="S43" i="19" s="1"/>
  <c r="F44" i="19" s="1"/>
  <c r="G44" i="19" l="1"/>
  <c r="Q44" i="19" s="1"/>
  <c r="S44" i="19" s="1"/>
  <c r="F45" i="19" s="1"/>
  <c r="I44" i="19"/>
  <c r="N44" i="19" l="1"/>
  <c r="P44" i="19" s="1"/>
  <c r="G45" i="19"/>
  <c r="I45" i="19" s="1"/>
  <c r="Q45" i="19" l="1"/>
  <c r="S45" i="19" s="1"/>
  <c r="F46" i="19" s="1"/>
  <c r="G46" i="19" s="1"/>
  <c r="N45" i="19"/>
  <c r="P45" i="19" s="1"/>
  <c r="Q46" i="19" l="1"/>
  <c r="S46" i="19" s="1"/>
  <c r="F47" i="19" s="1"/>
  <c r="I46" i="19"/>
  <c r="N46" i="19"/>
  <c r="P46" i="19" s="1"/>
  <c r="G47" i="19"/>
  <c r="Q47" i="19" l="1"/>
  <c r="S47" i="19" s="1"/>
  <c r="F48" i="19" s="1"/>
  <c r="I47" i="19"/>
  <c r="N47" i="19"/>
  <c r="P47" i="19" s="1"/>
  <c r="G48" i="19" l="1"/>
  <c r="Q48" i="19" l="1"/>
  <c r="S48" i="19" s="1"/>
  <c r="I48" i="19"/>
  <c r="N48" i="19"/>
  <c r="F49" i="19" l="1"/>
  <c r="G49" i="19" s="1"/>
  <c r="N49" i="19" s="1"/>
  <c r="P49" i="19" s="1"/>
  <c r="P48" i="19"/>
  <c r="Q49" i="19" l="1"/>
  <c r="S49" i="19" s="1"/>
  <c r="F50" i="19" s="1"/>
  <c r="I49" i="19"/>
  <c r="G50" i="19" s="1"/>
  <c r="Q50" i="19" l="1"/>
  <c r="S50" i="19" s="1"/>
  <c r="F51" i="19" s="1"/>
  <c r="I50" i="19"/>
  <c r="N50" i="19"/>
  <c r="P50" i="19" s="1"/>
  <c r="G51" i="19" l="1"/>
  <c r="I51" i="19" l="1"/>
  <c r="Q51" i="19"/>
  <c r="S51" i="19" s="1"/>
  <c r="F52" i="19" s="1"/>
  <c r="N51" i="19"/>
  <c r="P51" i="19" s="1"/>
  <c r="G52" i="19" l="1"/>
  <c r="N52" i="19" l="1"/>
  <c r="P52" i="19" s="1"/>
  <c r="Q52" i="19"/>
  <c r="S52" i="19" s="1"/>
  <c r="I52" i="19"/>
  <c r="F53" i="19" l="1"/>
  <c r="G53" i="19"/>
  <c r="I53" i="19" l="1"/>
  <c r="Q53" i="19"/>
  <c r="S53" i="19" s="1"/>
  <c r="F54" i="19" s="1"/>
  <c r="N53" i="19"/>
  <c r="G54" i="19" l="1"/>
  <c r="P53" i="19"/>
  <c r="Q54" i="19" l="1"/>
  <c r="S54" i="19" s="1"/>
  <c r="I54" i="19"/>
  <c r="N54" i="19"/>
  <c r="P54" i="19" s="1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I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3.xml><?xml version="1.0" encoding="utf-8"?>
<comments xmlns="http://schemas.openxmlformats.org/spreadsheetml/2006/main">
  <authors>
    <author>Mandar Kulklarni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<sst xmlns="http://schemas.openxmlformats.org/spreadsheetml/2006/main" count="972" uniqueCount="667">
  <si>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</si>
  <si>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</si>
  <si>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</si>
  <si>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</si>
  <si>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</si>
  <si>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</si>
  <si>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</si>
  <si>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</si>
  <si>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</si>
  <si>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</si>
  <si>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</si>
  <si>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</si>
  <si>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</si>
  <si>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</si>
  <si>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</si>
  <si>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</si>
  <si>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</si>
  <si>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</si>
  <si>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</si>
  <si>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</si>
  <si>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</si>
  <si>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</si>
  <si>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</si>
  <si>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</si>
  <si>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</si>
  <si>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</si>
  <si>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</si>
  <si>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</si>
  <si>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</si>
  <si>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</si>
  <si>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</si>
  <si>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</si>
  <si>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</si>
  <si>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</si>
  <si>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</si>
  <si>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</si>
  <si>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</si>
  <si>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</si>
  <si>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</si>
  <si>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</si>
  <si>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</si>
  <si>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</si>
  <si>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</si>
  <si>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</si>
  <si>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</si>
  <si>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</si>
  <si>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</si>
  <si>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</si>
  <si>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</si>
  <si>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</si>
  <si>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</si>
  <si>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</si>
  <si>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</si>
  <si>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</si>
  <si>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</si>
  <si>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</si>
  <si>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</si>
  <si>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</si>
  <si>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</si>
  <si>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</si>
  <si>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</si>
  <si>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</si>
  <si>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</si>
  <si>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</si>
  <si>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</si>
  <si>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</si>
  <si>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</si>
  <si>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</si>
  <si>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</si>
  <si>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</si>
  <si>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</si>
  <si>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</si>
  <si>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</si>
  <si>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</si>
  <si>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</si>
  <si>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</si>
  <si>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</si>
  <si>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</si>
  <si>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</si>
  <si>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</si>
  <si>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</si>
  <si>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</si>
  <si>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</si>
  <si>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</si>
  <si>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</si>
  <si>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</si>
  <si>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</si>
  <si>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</si>
  <si>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</si>
  <si>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</si>
  <si>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</si>
  <si>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</si>
  <si>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</si>
  <si>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</si>
  <si>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</si>
  <si>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</si>
  <si>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</si>
  <si>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</si>
  <si>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</si>
  <si>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</si>
  <si>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</si>
  <si>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</si>
  <si>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</si>
  <si>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</si>
  <si>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</si>
  <si>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</si>
  <si>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</si>
  <si>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</si>
  <si>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</si>
  <si>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</si>
  <si>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</si>
  <si>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</si>
  <si>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</si>
  <si>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</si>
  <si>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</si>
  <si>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</si>
  <si>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</si>
  <si>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</si>
  <si>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</si>
  <si>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</si>
  <si>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</si>
  <si>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</si>
  <si>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</si>
  <si>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</si>
  <si>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</si>
  <si>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</si>
  <si>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</si>
  <si>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</si>
  <si>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</si>
  <si>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</si>
  <si>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</si>
  <si>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</si>
  <si>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</si>
  <si>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</si>
  <si>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</si>
  <si>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</si>
  <si>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</si>
  <si>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</si>
  <si>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</si>
  <si>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</si>
  <si>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</si>
  <si>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</si>
  <si>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</si>
  <si>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</si>
  <si>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</si>
  <si>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</si>
  <si>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</si>
  <si>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</si>
  <si>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</si>
  <si>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</si>
  <si>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</si>
  <si>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</si>
  <si>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</si>
  <si>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</si>
  <si>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</si>
  <si>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</si>
  <si>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</si>
  <si>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</si>
  <si>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</si>
  <si>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</si>
  <si>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</si>
  <si>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</si>
  <si>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</si>
  <si>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</si>
  <si>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</si>
  <si>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</si>
  <si>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</si>
  <si>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</si>
  <si>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</si>
  <si>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</si>
  <si>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</si>
  <si>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</si>
  <si>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</si>
  <si>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</si>
  <si>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</si>
  <si>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</si>
  <si>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</si>
  <si>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</si>
  <si>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</si>
  <si>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</si>
  <si>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</si>
  <si>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</si>
  <si>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</si>
  <si>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</si>
  <si>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</si>
  <si>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</si>
  <si>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</si>
  <si>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</si>
  <si>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</si>
  <si>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</si>
  <si>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</si>
  <si>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</si>
  <si>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</si>
  <si>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</si>
  <si>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</si>
  <si>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</si>
  <si>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</si>
  <si>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</si>
  <si>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</si>
  <si>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</si>
  <si>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</si>
  <si>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</si>
  <si>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</si>
  <si>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</si>
  <si>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</si>
  <si>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</si>
  <si>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</si>
  <si>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</si>
  <si>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</si>
  <si>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</si>
  <si>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</si>
  <si>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</si>
  <si>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</si>
  <si>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</si>
  <si>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</si>
  <si>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</si>
  <si>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</si>
  <si>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</si>
  <si>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</si>
  <si>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</si>
  <si>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</si>
  <si>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</si>
  <si>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</si>
  <si>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</si>
  <si>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</si>
  <si>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</si>
  <si>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</si>
  <si>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</si>
  <si>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</si>
  <si>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</si>
  <si>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</si>
  <si>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</si>
  <si>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</si>
  <si>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</si>
  <si>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</si>
  <si>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</si>
  <si>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</si>
  <si>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</si>
  <si>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</si>
  <si>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</si>
  <si>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</si>
  <si>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</si>
  <si>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</si>
  <si>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</si>
  <si>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</si>
  <si>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</si>
  <si>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</si>
  <si>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</si>
  <si>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</si>
  <si>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</si>
  <si>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</si>
  <si>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</si>
  <si>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</si>
  <si>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</si>
  <si>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</si>
  <si>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</si>
  <si>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</si>
  <si>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</si>
  <si>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</si>
  <si>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</si>
  <si>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</si>
  <si>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</si>
  <si>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</si>
  <si>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</si>
  <si>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</si>
  <si>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</si>
  <si>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</si>
  <si>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</si>
  <si>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</si>
  <si>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</si>
  <si>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</si>
  <si>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</si>
  <si>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</si>
  <si>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</si>
  <si>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</si>
  <si>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</si>
  <si>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</si>
  <si>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</si>
  <si>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</si>
  <si>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</si>
  <si>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</si>
  <si>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</si>
  <si>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</si>
  <si>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</si>
  <si>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</si>
  <si>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</si>
  <si>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</si>
  <si>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</si>
  <si>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</si>
  <si>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</si>
  <si>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</si>
  <si>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</si>
  <si>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</si>
  <si>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</si>
  <si>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</si>
  <si>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</si>
  <si>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</si>
  <si>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</si>
  <si>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</si>
  <si>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</si>
  <si>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</si>
  <si>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</si>
  <si>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</si>
  <si>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</si>
  <si>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</si>
  <si>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</si>
  <si>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</si>
  <si>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</si>
  <si>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</si>
  <si>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</si>
  <si>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</si>
  <si>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</si>
  <si>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</si>
  <si>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</si>
  <si>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</si>
  <si>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</si>
  <si>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</si>
  <si>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</si>
  <si>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</si>
  <si>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</si>
  <si>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</si>
  <si>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</si>
  <si>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</si>
  <si>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</si>
  <si>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</si>
  <si>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</si>
  <si>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</si>
  <si>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</si>
  <si>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</si>
  <si>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</si>
  <si>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</si>
  <si>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</si>
  <si>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</si>
  <si>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</si>
  <si>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</si>
  <si>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</si>
  <si>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</si>
  <si>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</si>
  <si>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</si>
  <si>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</si>
  <si>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</si>
  <si>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</si>
  <si>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</si>
  <si>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</si>
  <si>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</si>
  <si>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</si>
  <si>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</si>
  <si>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</si>
  <si>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</si>
  <si>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</si>
  <si>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</si>
  <si>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</si>
  <si>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</si>
  <si>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</si>
  <si>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</si>
  <si>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</si>
  <si>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</si>
  <si>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</si>
  <si>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</si>
  <si>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</si>
  <si>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</si>
  <si>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</si>
  <si>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</si>
  <si>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</si>
  <si>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</si>
  <si>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</si>
  <si>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</si>
  <si>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</si>
  <si>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</si>
  <si>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</si>
  <si>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</si>
  <si>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</si>
  <si>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</si>
  <si>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</si>
  <si>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</si>
  <si>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</si>
  <si>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</si>
  <si>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</si>
  <si>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</si>
  <si>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</si>
  <si>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</si>
  <si>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</si>
  <si>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</si>
  <si>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</si>
  <si>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</si>
  <si>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</si>
  <si>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</si>
  <si>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</si>
  <si>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</si>
  <si>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</si>
  <si>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</si>
  <si>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</si>
  <si>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</si>
  <si>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</si>
  <si>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</si>
  <si>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</si>
  <si>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</si>
  <si>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</si>
  <si>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</si>
  <si>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</si>
  <si>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</si>
  <si>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</si>
  <si>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</si>
  <si>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</si>
  <si>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</si>
  <si>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</si>
  <si>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</si>
  <si>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</si>
  <si>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</si>
  <si>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</si>
  <si>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</si>
  <si>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</si>
  <si>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</si>
  <si>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</si>
  <si>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</si>
  <si>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</si>
  <si>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</si>
  <si>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</si>
  <si>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</si>
  <si>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</si>
  <si>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</si>
  <si>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</si>
  <si>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</si>
  <si>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</si>
  <si>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</si>
  <si>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</si>
  <si>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</si>
  <si>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</si>
  <si>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</si>
  <si>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</si>
  <si>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</si>
  <si>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</si>
  <si>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</si>
  <si>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</si>
  <si>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</si>
  <si>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</si>
  <si>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</si>
  <si>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</si>
  <si>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</si>
  <si>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</si>
  <si>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</si>
  <si>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</si>
  <si>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</si>
  <si>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</si>
  <si>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</si>
  <si>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</si>
  <si>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</si>
  <si>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</si>
  <si>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</si>
  <si>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</si>
  <si>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</si>
  <si>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</si>
  <si>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</si>
  <si>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</si>
  <si>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</si>
  <si>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</si>
  <si>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</si>
  <si>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</si>
  <si>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</si>
  <si>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</si>
  <si>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</si>
  <si>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</si>
  <si>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</si>
  <si>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</si>
  <si>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</si>
  <si>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</si>
  <si>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</si>
  <si>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</si>
  <si>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</si>
  <si>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</si>
  <si>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</si>
  <si>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</si>
  <si>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</si>
  <si>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</si>
  <si>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</si>
  <si>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</si>
  <si>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</si>
  <si>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</si>
  <si>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</si>
  <si>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</si>
  <si>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</si>
  <si>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</si>
  <si>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</si>
  <si>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</si>
  <si>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</si>
  <si>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</si>
  <si>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</si>
  <si>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</si>
  <si>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</si>
  <si>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</si>
  <si>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</si>
  <si>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</si>
  <si>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</si>
  <si>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</si>
  <si>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</si>
  <si>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</si>
  <si>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</si>
  <si>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</si>
  <si>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</si>
  <si>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</si>
  <si>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</si>
  <si>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</si>
  <si>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</si>
  <si>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</si>
  <si>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</si>
  <si>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</si>
  <si>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</si>
  <si>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</si>
  <si>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</si>
  <si>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</si>
  <si>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</si>
  <si>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</si>
  <si>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</si>
  <si>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</si>
  <si>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</si>
  <si>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</si>
  <si>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</si>
  <si>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</si>
  <si>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</si>
  <si>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</si>
  <si>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</si>
  <si>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</si>
  <si>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</si>
  <si>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</si>
  <si>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</si>
  <si>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</si>
  <si>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</si>
  <si>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</si>
  <si>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</si>
  <si>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</si>
  <si>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</si>
  <si>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</si>
  <si>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</si>
  <si>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</si>
  <si>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</si>
  <si>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</si>
  <si>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</si>
  <si>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</si>
  <si>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</si>
  <si>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</si>
  <si>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</si>
  <si>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</si>
  <si>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</si>
  <si>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</si>
  <si>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</si>
  <si>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</si>
  <si>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</si>
  <si>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</si>
  <si>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</si>
  <si>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</si>
  <si>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</si>
  <si>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</si>
  <si>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</si>
  <si>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</si>
  <si>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</si>
  <si>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</si>
  <si>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</si>
  <si>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</si>
  <si>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</si>
  <si>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</si>
  <si>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</si>
  <si>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</si>
  <si>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</si>
  <si>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</si>
  <si>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</si>
  <si>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</si>
  <si>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</si>
  <si>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</si>
  <si>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</si>
  <si>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</si>
  <si>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</si>
  <si>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</si>
  <si>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</si>
  <si>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</si>
  <si>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</si>
  <si>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</si>
  <si>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</si>
  <si>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</si>
  <si>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</si>
  <si>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</si>
  <si>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</si>
  <si>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</si>
  <si>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</si>
  <si>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</si>
  <si>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</si>
  <si>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</si>
  <si>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</si>
  <si>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</si>
  <si>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</si>
  <si>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</si>
  <si>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</si>
  <si>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</si>
  <si>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</si>
  <si>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</si>
  <si>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</si>
  <si>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</si>
  <si>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</si>
  <si>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</si>
  <si>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</si>
  <si>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</si>
  <si>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</si>
  <si>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</si>
  <si>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</si>
  <si>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</si>
  <si>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</si>
  <si>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</si>
  <si>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</si>
  <si>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</si>
  <si>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</si>
  <si>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</si>
  <si>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</si>
  <si>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</si>
  <si>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</si>
  <si>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</si>
  <si>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</si>
  <si>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</si>
  <si>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</si>
  <si>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</si>
  <si>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</si>
  <si>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</si>
  <si>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</si>
  <si>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</si>
  <si>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</si>
  <si>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</si>
  <si>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</si>
  <si>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</si>
  <si>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</si>
  <si>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</si>
  <si>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</si>
  <si>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</si>
  <si>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</si>
  <si>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</si>
  <si>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</si>
  <si>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</si>
  <si>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</si>
  <si>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</si>
  <si>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</si>
  <si>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</si>
  <si>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</si>
  <si>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</si>
  <si>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</si>
  <si>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</si>
  <si>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</si>
  <si>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</si>
  <si>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</si>
  <si>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</si>
  <si>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</si>
  <si>
    <t>merchant's profit(%)</t>
  </si>
  <si>
    <t>Quantity rise attributed to new price</t>
  </si>
  <si>
    <t>% rquntity rise attributed to new price</t>
  </si>
  <si>
    <t>avregage quantity rise as of price</t>
  </si>
  <si>
    <t>Weighted average</t>
  </si>
  <si>
    <t>Price specific quantity-specific cost</t>
  </si>
  <si>
    <t>Price specific qunatity-specific profit</t>
  </si>
  <si>
    <t>Price specific quantity-specific revenue</t>
  </si>
  <si>
    <t>Churned subscriptions</t>
  </si>
  <si>
    <t>Total subscriptions</t>
  </si>
  <si>
    <t>Actual total subscriptions</t>
  </si>
  <si>
    <t>Actual churned subscription</t>
  </si>
  <si>
    <t>diff</t>
  </si>
  <si>
    <t>Forecasted total subscriptions1</t>
  </si>
  <si>
    <t>Forecasted Churned subscriptions1</t>
  </si>
  <si>
    <t>Forecasted total subscriptions2</t>
  </si>
  <si>
    <t>Forecasted Churned subscriptions2</t>
  </si>
  <si>
    <t>Forecasted total subscriptions3</t>
  </si>
  <si>
    <t>Forecasted Churned subscriptions3</t>
  </si>
  <si>
    <t>Percentage difference between latest forecast and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</si>
</sst>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1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7" fillId="8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10" borderId="1" xfId="0" applyNumberFormat="1" applyFill="1" applyBorder="1" applyAlignment="1">
      <alignment horizontal="left" vertical="top" wrapText="1"/>
    </xf>
    <xf numFmtId="2" fontId="0" fillId="2" borderId="1" xfId="0" applyNumberFormat="1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84296"/>
        <c:axId val="328286256"/>
      </c:lineChart>
      <c:catAx>
        <c:axId val="328284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286256"/>
        <c:crosses val="autoZero"/>
        <c:auto val="1"/>
        <c:lblAlgn val="ctr"/>
        <c:lblOffset val="100"/>
        <c:noMultiLvlLbl val="0"/>
      </c:catAx>
      <c:valAx>
        <c:axId val="32828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284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84688"/>
        <c:axId val="328285864"/>
      </c:lineChart>
      <c:catAx>
        <c:axId val="32828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285864"/>
        <c:crosses val="autoZero"/>
        <c:auto val="1"/>
        <c:lblAlgn val="ctr"/>
        <c:lblOffset val="100"/>
        <c:noMultiLvlLbl val="0"/>
      </c:catAx>
      <c:valAx>
        <c:axId val="32828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284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Forecasted total subscriptions1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Sheet2!$A$3:$A$62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Sheet2!$B$3:$B$62</c:f>
              <c:numCache>
                <c:formatCode>General</c:formatCode>
                <c:ptCount val="60"/>
                <c:pt idx="0">
                  <c:v>530</c:v>
                </c:pt>
                <c:pt idx="1">
                  <c:v>750</c:v>
                </c:pt>
                <c:pt idx="2">
                  <c:v>970</c:v>
                </c:pt>
                <c:pt idx="3">
                  <c:v>1250</c:v>
                </c:pt>
                <c:pt idx="4">
                  <c:v>1580</c:v>
                </c:pt>
                <c:pt idx="5">
                  <c:v>1720</c:v>
                </c:pt>
                <c:pt idx="6">
                  <c:v>2100</c:v>
                </c:pt>
                <c:pt idx="7">
                  <c:v>2250</c:v>
                </c:pt>
                <c:pt idx="8">
                  <c:v>2460</c:v>
                </c:pt>
                <c:pt idx="9">
                  <c:v>2890</c:v>
                </c:pt>
                <c:pt idx="10">
                  <c:v>3000</c:v>
                </c:pt>
                <c:pt idx="11">
                  <c:v>3120</c:v>
                </c:pt>
                <c:pt idx="12">
                  <c:v>3478</c:v>
                </c:pt>
                <c:pt idx="13">
                  <c:v>3750</c:v>
                </c:pt>
                <c:pt idx="14">
                  <c:v>3930</c:v>
                </c:pt>
                <c:pt idx="15">
                  <c:v>4357</c:v>
                </c:pt>
                <c:pt idx="16">
                  <c:v>4400</c:v>
                </c:pt>
                <c:pt idx="17">
                  <c:v>4690</c:v>
                </c:pt>
                <c:pt idx="18">
                  <c:v>5360</c:v>
                </c:pt>
                <c:pt idx="19">
                  <c:v>5470</c:v>
                </c:pt>
                <c:pt idx="20">
                  <c:v>5890</c:v>
                </c:pt>
                <c:pt idx="21">
                  <c:v>5930</c:v>
                </c:pt>
                <c:pt idx="22">
                  <c:v>6170</c:v>
                </c:pt>
                <c:pt idx="23">
                  <c:v>6250</c:v>
                </c:pt>
                <c:pt idx="24">
                  <c:v>6570</c:v>
                </c:pt>
                <c:pt idx="25">
                  <c:v>6780</c:v>
                </c:pt>
                <c:pt idx="26">
                  <c:v>7120</c:v>
                </c:pt>
                <c:pt idx="27">
                  <c:v>7250</c:v>
                </c:pt>
                <c:pt idx="28">
                  <c:v>7540</c:v>
                </c:pt>
                <c:pt idx="29">
                  <c:v>7750</c:v>
                </c:pt>
                <c:pt idx="30">
                  <c:v>8000</c:v>
                </c:pt>
                <c:pt idx="31">
                  <c:v>8130</c:v>
                </c:pt>
                <c:pt idx="32">
                  <c:v>8680</c:v>
                </c:pt>
                <c:pt idx="33">
                  <c:v>8780</c:v>
                </c:pt>
                <c:pt idx="34">
                  <c:v>9000</c:v>
                </c:pt>
                <c:pt idx="35">
                  <c:v>9321</c:v>
                </c:pt>
                <c:pt idx="36">
                  <c:v>9560</c:v>
                </c:pt>
                <c:pt idx="37">
                  <c:v>9750</c:v>
                </c:pt>
                <c:pt idx="38">
                  <c:v>10020</c:v>
                </c:pt>
                <c:pt idx="39">
                  <c:v>10078</c:v>
                </c:pt>
                <c:pt idx="40">
                  <c:v>10567</c:v>
                </c:pt>
                <c:pt idx="41">
                  <c:v>10750</c:v>
                </c:pt>
                <c:pt idx="42">
                  <c:v>11900</c:v>
                </c:pt>
                <c:pt idx="43">
                  <c:v>12012</c:v>
                </c:pt>
                <c:pt idx="44">
                  <c:v>12560</c:v>
                </c:pt>
                <c:pt idx="45">
                  <c:v>13450</c:v>
                </c:pt>
                <c:pt idx="46">
                  <c:v>13570</c:v>
                </c:pt>
                <c:pt idx="47">
                  <c:v>14768</c:v>
                </c:pt>
                <c:pt idx="48">
                  <c:v>14460</c:v>
                </c:pt>
                <c:pt idx="49">
                  <c:v>14879</c:v>
                </c:pt>
                <c:pt idx="50">
                  <c:v>15689</c:v>
                </c:pt>
                <c:pt idx="51">
                  <c:v>15876</c:v>
                </c:pt>
                <c:pt idx="52">
                  <c:v>16345</c:v>
                </c:pt>
                <c:pt idx="53">
                  <c:v>16234</c:v>
                </c:pt>
                <c:pt idx="54">
                  <c:v>16567</c:v>
                </c:pt>
                <c:pt idx="55">
                  <c:v>16998</c:v>
                </c:pt>
                <c:pt idx="56">
                  <c:v>17345</c:v>
                </c:pt>
                <c:pt idx="57">
                  <c:v>17945</c:v>
                </c:pt>
                <c:pt idx="58">
                  <c:v>18256</c:v>
                </c:pt>
                <c:pt idx="59">
                  <c:v>18135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Forecasted total subscriptions2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Sheet2!$A$3:$A$62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Sheet2!$C$3:$C$62</c:f>
              <c:numCache>
                <c:formatCode>General</c:formatCode>
                <c:ptCount val="60"/>
                <c:pt idx="0">
                  <c:v>521</c:v>
                </c:pt>
                <c:pt idx="1">
                  <c:v>680</c:v>
                </c:pt>
                <c:pt idx="2">
                  <c:v>880</c:v>
                </c:pt>
                <c:pt idx="3">
                  <c:v>1080</c:v>
                </c:pt>
                <c:pt idx="4">
                  <c:v>1379</c:v>
                </c:pt>
                <c:pt idx="5">
                  <c:v>1480</c:v>
                </c:pt>
                <c:pt idx="6">
                  <c:v>1899</c:v>
                </c:pt>
                <c:pt idx="7">
                  <c:v>1956</c:v>
                </c:pt>
                <c:pt idx="8">
                  <c:v>2356</c:v>
                </c:pt>
                <c:pt idx="9">
                  <c:v>2678</c:v>
                </c:pt>
                <c:pt idx="10">
                  <c:v>3145</c:v>
                </c:pt>
                <c:pt idx="11">
                  <c:v>3657</c:v>
                </c:pt>
                <c:pt idx="12">
                  <c:v>4217</c:v>
                </c:pt>
                <c:pt idx="13">
                  <c:v>4446</c:v>
                </c:pt>
                <c:pt idx="14">
                  <c:v>4678</c:v>
                </c:pt>
                <c:pt idx="15">
                  <c:v>4789</c:v>
                </c:pt>
                <c:pt idx="16">
                  <c:v>4965</c:v>
                </c:pt>
                <c:pt idx="17">
                  <c:v>5100</c:v>
                </c:pt>
                <c:pt idx="18">
                  <c:v>5360</c:v>
                </c:pt>
                <c:pt idx="19">
                  <c:v>5570</c:v>
                </c:pt>
                <c:pt idx="20">
                  <c:v>5890</c:v>
                </c:pt>
                <c:pt idx="21">
                  <c:v>5966</c:v>
                </c:pt>
                <c:pt idx="22">
                  <c:v>6270</c:v>
                </c:pt>
                <c:pt idx="23">
                  <c:v>6532</c:v>
                </c:pt>
                <c:pt idx="24">
                  <c:v>6790</c:v>
                </c:pt>
                <c:pt idx="25">
                  <c:v>6998</c:v>
                </c:pt>
                <c:pt idx="26">
                  <c:v>7256</c:v>
                </c:pt>
                <c:pt idx="27">
                  <c:v>7250</c:v>
                </c:pt>
                <c:pt idx="28">
                  <c:v>7540</c:v>
                </c:pt>
                <c:pt idx="29">
                  <c:v>7750</c:v>
                </c:pt>
                <c:pt idx="30">
                  <c:v>8325</c:v>
                </c:pt>
                <c:pt idx="31">
                  <c:v>8890</c:v>
                </c:pt>
                <c:pt idx="32">
                  <c:v>9234</c:v>
                </c:pt>
                <c:pt idx="33">
                  <c:v>9765</c:v>
                </c:pt>
                <c:pt idx="34">
                  <c:v>10342</c:v>
                </c:pt>
                <c:pt idx="35">
                  <c:v>11421</c:v>
                </c:pt>
                <c:pt idx="36">
                  <c:v>12012</c:v>
                </c:pt>
                <c:pt idx="37">
                  <c:v>12987</c:v>
                </c:pt>
                <c:pt idx="38">
                  <c:v>13367</c:v>
                </c:pt>
                <c:pt idx="39">
                  <c:v>14685</c:v>
                </c:pt>
                <c:pt idx="40">
                  <c:v>15399</c:v>
                </c:pt>
                <c:pt idx="41">
                  <c:v>16201</c:v>
                </c:pt>
                <c:pt idx="42">
                  <c:v>17092</c:v>
                </c:pt>
                <c:pt idx="43">
                  <c:v>17989</c:v>
                </c:pt>
                <c:pt idx="44">
                  <c:v>18367</c:v>
                </c:pt>
                <c:pt idx="45">
                  <c:v>19436</c:v>
                </c:pt>
                <c:pt idx="46">
                  <c:v>20037</c:v>
                </c:pt>
                <c:pt idx="47">
                  <c:v>21576</c:v>
                </c:pt>
                <c:pt idx="48">
                  <c:v>22679</c:v>
                </c:pt>
                <c:pt idx="49">
                  <c:v>23477</c:v>
                </c:pt>
                <c:pt idx="50">
                  <c:v>24321</c:v>
                </c:pt>
                <c:pt idx="51">
                  <c:v>25686</c:v>
                </c:pt>
                <c:pt idx="52">
                  <c:v>26544</c:v>
                </c:pt>
                <c:pt idx="53">
                  <c:v>27789</c:v>
                </c:pt>
                <c:pt idx="54">
                  <c:v>28955</c:v>
                </c:pt>
                <c:pt idx="55">
                  <c:v>30211</c:v>
                </c:pt>
                <c:pt idx="56">
                  <c:v>31989</c:v>
                </c:pt>
                <c:pt idx="57">
                  <c:v>33412</c:v>
                </c:pt>
                <c:pt idx="58">
                  <c:v>34978</c:v>
                </c:pt>
                <c:pt idx="59">
                  <c:v>35289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Forecasted total subscriptions3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Sheet2!$A$3:$A$62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Sheet2!$D$3:$D$62</c:f>
              <c:numCache>
                <c:formatCode>General</c:formatCode>
                <c:ptCount val="60"/>
                <c:pt idx="0">
                  <c:v>521</c:v>
                </c:pt>
                <c:pt idx="1">
                  <c:v>680</c:v>
                </c:pt>
                <c:pt idx="2">
                  <c:v>880</c:v>
                </c:pt>
                <c:pt idx="3">
                  <c:v>1080</c:v>
                </c:pt>
                <c:pt idx="4">
                  <c:v>1379</c:v>
                </c:pt>
                <c:pt idx="5">
                  <c:v>1480</c:v>
                </c:pt>
                <c:pt idx="6">
                  <c:v>1899</c:v>
                </c:pt>
                <c:pt idx="7">
                  <c:v>1956</c:v>
                </c:pt>
                <c:pt idx="8">
                  <c:v>2356</c:v>
                </c:pt>
                <c:pt idx="9">
                  <c:v>2678</c:v>
                </c:pt>
                <c:pt idx="10">
                  <c:v>3145</c:v>
                </c:pt>
                <c:pt idx="11">
                  <c:v>3657</c:v>
                </c:pt>
                <c:pt idx="12">
                  <c:v>4217</c:v>
                </c:pt>
                <c:pt idx="13">
                  <c:v>4675</c:v>
                </c:pt>
                <c:pt idx="14">
                  <c:v>4698</c:v>
                </c:pt>
                <c:pt idx="15">
                  <c:v>4765</c:v>
                </c:pt>
                <c:pt idx="16">
                  <c:v>5217</c:v>
                </c:pt>
                <c:pt idx="17">
                  <c:v>5469</c:v>
                </c:pt>
                <c:pt idx="18">
                  <c:v>5683</c:v>
                </c:pt>
                <c:pt idx="19">
                  <c:v>5890</c:v>
                </c:pt>
                <c:pt idx="20">
                  <c:v>6234</c:v>
                </c:pt>
                <c:pt idx="21">
                  <c:v>6643</c:v>
                </c:pt>
                <c:pt idx="22">
                  <c:v>6899</c:v>
                </c:pt>
                <c:pt idx="23">
                  <c:v>7235</c:v>
                </c:pt>
                <c:pt idx="24">
                  <c:v>7488</c:v>
                </c:pt>
                <c:pt idx="25">
                  <c:v>7755</c:v>
                </c:pt>
                <c:pt idx="26">
                  <c:v>7994</c:v>
                </c:pt>
                <c:pt idx="27">
                  <c:v>8345</c:v>
                </c:pt>
                <c:pt idx="28">
                  <c:v>8890</c:v>
                </c:pt>
                <c:pt idx="29">
                  <c:v>9426</c:v>
                </c:pt>
                <c:pt idx="30">
                  <c:v>10232</c:v>
                </c:pt>
                <c:pt idx="31">
                  <c:v>11342</c:v>
                </c:pt>
                <c:pt idx="32">
                  <c:v>11897</c:v>
                </c:pt>
                <c:pt idx="33">
                  <c:v>12632</c:v>
                </c:pt>
                <c:pt idx="34">
                  <c:v>13421</c:v>
                </c:pt>
                <c:pt idx="35">
                  <c:v>14666</c:v>
                </c:pt>
                <c:pt idx="36">
                  <c:v>15321</c:v>
                </c:pt>
                <c:pt idx="37">
                  <c:v>16201</c:v>
                </c:pt>
                <c:pt idx="38">
                  <c:v>17002</c:v>
                </c:pt>
                <c:pt idx="39">
                  <c:v>17998</c:v>
                </c:pt>
                <c:pt idx="40">
                  <c:v>18793</c:v>
                </c:pt>
                <c:pt idx="41">
                  <c:v>19578</c:v>
                </c:pt>
                <c:pt idx="42">
                  <c:v>20345</c:v>
                </c:pt>
                <c:pt idx="43">
                  <c:v>21783</c:v>
                </c:pt>
                <c:pt idx="44">
                  <c:v>22888</c:v>
                </c:pt>
                <c:pt idx="45">
                  <c:v>23997</c:v>
                </c:pt>
                <c:pt idx="46">
                  <c:v>25401</c:v>
                </c:pt>
                <c:pt idx="47">
                  <c:v>27031</c:v>
                </c:pt>
                <c:pt idx="48">
                  <c:v>28512</c:v>
                </c:pt>
                <c:pt idx="49">
                  <c:v>29998</c:v>
                </c:pt>
                <c:pt idx="50">
                  <c:v>32103</c:v>
                </c:pt>
                <c:pt idx="51">
                  <c:v>34521</c:v>
                </c:pt>
                <c:pt idx="52">
                  <c:v>36798</c:v>
                </c:pt>
                <c:pt idx="53">
                  <c:v>38901</c:v>
                </c:pt>
                <c:pt idx="54">
                  <c:v>40256</c:v>
                </c:pt>
                <c:pt idx="55">
                  <c:v>43211</c:v>
                </c:pt>
                <c:pt idx="56">
                  <c:v>47102</c:v>
                </c:pt>
                <c:pt idx="57">
                  <c:v>49987</c:v>
                </c:pt>
                <c:pt idx="58">
                  <c:v>52919</c:v>
                </c:pt>
                <c:pt idx="59">
                  <c:v>55855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Actual total subscriptions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Sheet2!$A$3:$A$62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Sheet2!$E$3:$E$62</c:f>
              <c:numCache>
                <c:formatCode>General</c:formatCode>
                <c:ptCount val="60"/>
                <c:pt idx="0">
                  <c:v>521</c:v>
                </c:pt>
                <c:pt idx="1">
                  <c:v>680</c:v>
                </c:pt>
                <c:pt idx="2">
                  <c:v>880</c:v>
                </c:pt>
                <c:pt idx="3">
                  <c:v>1080</c:v>
                </c:pt>
                <c:pt idx="4">
                  <c:v>1379</c:v>
                </c:pt>
                <c:pt idx="5">
                  <c:v>1480</c:v>
                </c:pt>
                <c:pt idx="6">
                  <c:v>1899</c:v>
                </c:pt>
                <c:pt idx="7">
                  <c:v>1956</c:v>
                </c:pt>
                <c:pt idx="8">
                  <c:v>2356</c:v>
                </c:pt>
                <c:pt idx="9">
                  <c:v>2678</c:v>
                </c:pt>
                <c:pt idx="10">
                  <c:v>3145</c:v>
                </c:pt>
                <c:pt idx="11">
                  <c:v>3657</c:v>
                </c:pt>
                <c:pt idx="12">
                  <c:v>4217</c:v>
                </c:pt>
                <c:pt idx="13">
                  <c:v>4675</c:v>
                </c:pt>
                <c:pt idx="14">
                  <c:v>4698</c:v>
                </c:pt>
                <c:pt idx="15">
                  <c:v>4765</c:v>
                </c:pt>
                <c:pt idx="16">
                  <c:v>5217</c:v>
                </c:pt>
                <c:pt idx="17">
                  <c:v>5469</c:v>
                </c:pt>
                <c:pt idx="18">
                  <c:v>5683</c:v>
                </c:pt>
                <c:pt idx="19">
                  <c:v>5890</c:v>
                </c:pt>
                <c:pt idx="20">
                  <c:v>6234</c:v>
                </c:pt>
                <c:pt idx="21">
                  <c:v>6643</c:v>
                </c:pt>
                <c:pt idx="22">
                  <c:v>6899</c:v>
                </c:pt>
                <c:pt idx="23">
                  <c:v>7235</c:v>
                </c:pt>
                <c:pt idx="24">
                  <c:v>7488</c:v>
                </c:pt>
                <c:pt idx="25">
                  <c:v>7755</c:v>
                </c:pt>
                <c:pt idx="26">
                  <c:v>7994</c:v>
                </c:pt>
                <c:pt idx="27">
                  <c:v>8345</c:v>
                </c:pt>
                <c:pt idx="28">
                  <c:v>8890</c:v>
                </c:pt>
                <c:pt idx="29">
                  <c:v>9426</c:v>
                </c:pt>
                <c:pt idx="30">
                  <c:v>10245</c:v>
                </c:pt>
                <c:pt idx="31">
                  <c:v>11678</c:v>
                </c:pt>
                <c:pt idx="32">
                  <c:v>12457</c:v>
                </c:pt>
                <c:pt idx="33">
                  <c:v>13441</c:v>
                </c:pt>
                <c:pt idx="34">
                  <c:v>14302</c:v>
                </c:pt>
                <c:pt idx="35">
                  <c:v>15671</c:v>
                </c:pt>
                <c:pt idx="36">
                  <c:v>15701</c:v>
                </c:pt>
                <c:pt idx="37">
                  <c:v>16012</c:v>
                </c:pt>
                <c:pt idx="38">
                  <c:v>16987</c:v>
                </c:pt>
                <c:pt idx="39">
                  <c:v>17345</c:v>
                </c:pt>
                <c:pt idx="40">
                  <c:v>18342</c:v>
                </c:pt>
                <c:pt idx="41">
                  <c:v>18999</c:v>
                </c:pt>
                <c:pt idx="42">
                  <c:v>19869</c:v>
                </c:pt>
                <c:pt idx="43">
                  <c:v>20253</c:v>
                </c:pt>
                <c:pt idx="44">
                  <c:v>21012</c:v>
                </c:pt>
                <c:pt idx="45">
                  <c:v>23444</c:v>
                </c:pt>
                <c:pt idx="46">
                  <c:v>24654</c:v>
                </c:pt>
                <c:pt idx="47">
                  <c:v>26342</c:v>
                </c:pt>
                <c:pt idx="48">
                  <c:v>27389</c:v>
                </c:pt>
                <c:pt idx="49">
                  <c:v>28545</c:v>
                </c:pt>
                <c:pt idx="50">
                  <c:v>29887</c:v>
                </c:pt>
                <c:pt idx="51">
                  <c:v>31279</c:v>
                </c:pt>
                <c:pt idx="52">
                  <c:v>33256</c:v>
                </c:pt>
                <c:pt idx="53">
                  <c:v>37821</c:v>
                </c:pt>
                <c:pt idx="54">
                  <c:v>39546</c:v>
                </c:pt>
                <c:pt idx="55">
                  <c:v>41998</c:v>
                </c:pt>
                <c:pt idx="56">
                  <c:v>44789</c:v>
                </c:pt>
                <c:pt idx="57">
                  <c:v>47983</c:v>
                </c:pt>
                <c:pt idx="58">
                  <c:v>49989</c:v>
                </c:pt>
                <c:pt idx="59">
                  <c:v>52001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261088"/>
        <c:axId val="376255208"/>
      </c:lineChart>
      <c:catAx>
        <c:axId val="37626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55208"/>
        <c:crosses val="autoZero"/>
        <c:auto val="1"/>
        <c:lblAlgn val="ctr"/>
        <c:lblOffset val="100"/>
        <c:noMultiLvlLbl val="0"/>
      </c:catAx>
      <c:valAx>
        <c:axId val="3762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610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Forecasting</a:t>
            </a:r>
          </a:p>
        </c:rich>
      </c:tx>
      <c:layout>
        <c:manualLayout>
          <c:xMode val="edge"/>
          <c:yMode val="edge"/>
          <c:x val="0.4437039905731319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Total subscriptions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Sheet1!$A$3:$A$65</c:f>
              <c:strCach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2">
                  <c:v>Day</c:v>
                </c:pt>
              </c:strCache>
            </c:strRef>
          </c:cat>
          <c:val>
            <c:numRef>
              <c:f>Sheet1!$B$3:$B$65</c:f>
              <c:numCache>
                <c:formatCode>General</c:formatCode>
                <c:ptCount val="63"/>
                <c:pt idx="0">
                  <c:v>530</c:v>
                </c:pt>
                <c:pt idx="1">
                  <c:v>750</c:v>
                </c:pt>
                <c:pt idx="2">
                  <c:v>970</c:v>
                </c:pt>
                <c:pt idx="3">
                  <c:v>1250</c:v>
                </c:pt>
                <c:pt idx="4">
                  <c:v>1580</c:v>
                </c:pt>
                <c:pt idx="5">
                  <c:v>1720</c:v>
                </c:pt>
                <c:pt idx="6">
                  <c:v>2100</c:v>
                </c:pt>
                <c:pt idx="7">
                  <c:v>2250</c:v>
                </c:pt>
                <c:pt idx="8">
                  <c:v>2460</c:v>
                </c:pt>
                <c:pt idx="9">
                  <c:v>2890</c:v>
                </c:pt>
                <c:pt idx="10">
                  <c:v>3000</c:v>
                </c:pt>
                <c:pt idx="11">
                  <c:v>3120</c:v>
                </c:pt>
                <c:pt idx="12">
                  <c:v>3478</c:v>
                </c:pt>
                <c:pt idx="13">
                  <c:v>3750</c:v>
                </c:pt>
                <c:pt idx="14">
                  <c:v>3930</c:v>
                </c:pt>
                <c:pt idx="15">
                  <c:v>4357</c:v>
                </c:pt>
                <c:pt idx="16">
                  <c:v>4400</c:v>
                </c:pt>
                <c:pt idx="17">
                  <c:v>4690</c:v>
                </c:pt>
                <c:pt idx="18">
                  <c:v>5360</c:v>
                </c:pt>
                <c:pt idx="19">
                  <c:v>5470</c:v>
                </c:pt>
                <c:pt idx="20">
                  <c:v>5890</c:v>
                </c:pt>
                <c:pt idx="21">
                  <c:v>5930</c:v>
                </c:pt>
                <c:pt idx="22">
                  <c:v>6170</c:v>
                </c:pt>
                <c:pt idx="23">
                  <c:v>6250</c:v>
                </c:pt>
                <c:pt idx="24">
                  <c:v>6570</c:v>
                </c:pt>
                <c:pt idx="25">
                  <c:v>6780</c:v>
                </c:pt>
                <c:pt idx="26">
                  <c:v>7120</c:v>
                </c:pt>
                <c:pt idx="27">
                  <c:v>7250</c:v>
                </c:pt>
                <c:pt idx="28">
                  <c:v>7540</c:v>
                </c:pt>
                <c:pt idx="29">
                  <c:v>7750</c:v>
                </c:pt>
                <c:pt idx="30">
                  <c:v>8000</c:v>
                </c:pt>
                <c:pt idx="31">
                  <c:v>8130</c:v>
                </c:pt>
                <c:pt idx="32">
                  <c:v>8680</c:v>
                </c:pt>
                <c:pt idx="33">
                  <c:v>8780</c:v>
                </c:pt>
                <c:pt idx="34">
                  <c:v>9000</c:v>
                </c:pt>
                <c:pt idx="35">
                  <c:v>9321</c:v>
                </c:pt>
                <c:pt idx="36">
                  <c:v>9560</c:v>
                </c:pt>
                <c:pt idx="37">
                  <c:v>9750</c:v>
                </c:pt>
                <c:pt idx="38">
                  <c:v>10020</c:v>
                </c:pt>
                <c:pt idx="39">
                  <c:v>10078</c:v>
                </c:pt>
                <c:pt idx="40">
                  <c:v>10567</c:v>
                </c:pt>
                <c:pt idx="41">
                  <c:v>10750</c:v>
                </c:pt>
                <c:pt idx="42">
                  <c:v>11900</c:v>
                </c:pt>
                <c:pt idx="43">
                  <c:v>12012</c:v>
                </c:pt>
                <c:pt idx="44">
                  <c:v>12560</c:v>
                </c:pt>
                <c:pt idx="45">
                  <c:v>13450</c:v>
                </c:pt>
                <c:pt idx="46">
                  <c:v>13570</c:v>
                </c:pt>
                <c:pt idx="47">
                  <c:v>14768</c:v>
                </c:pt>
                <c:pt idx="48">
                  <c:v>14460</c:v>
                </c:pt>
                <c:pt idx="49">
                  <c:v>14879</c:v>
                </c:pt>
                <c:pt idx="50">
                  <c:v>15689</c:v>
                </c:pt>
                <c:pt idx="51">
                  <c:v>15876</c:v>
                </c:pt>
                <c:pt idx="52">
                  <c:v>16345</c:v>
                </c:pt>
                <c:pt idx="53">
                  <c:v>16234</c:v>
                </c:pt>
                <c:pt idx="54">
                  <c:v>16567</c:v>
                </c:pt>
                <c:pt idx="55">
                  <c:v>16998</c:v>
                </c:pt>
                <c:pt idx="56">
                  <c:v>17345</c:v>
                </c:pt>
                <c:pt idx="57">
                  <c:v>17945</c:v>
                </c:pt>
                <c:pt idx="58">
                  <c:v>18256</c:v>
                </c:pt>
                <c:pt idx="59">
                  <c:v>18135</c:v>
                </c:pt>
                <c:pt idx="6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Churned subscriptions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Sheet1!$A$3:$A$65</c:f>
              <c:strCach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2">
                  <c:v>Day</c:v>
                </c:pt>
              </c:strCache>
            </c:strRef>
          </c:cat>
          <c:val>
            <c:numRef>
              <c:f>Sheet1!$C$3:$C$65</c:f>
              <c:numCache>
                <c:formatCode>General</c:formatCode>
                <c:ptCount val="63"/>
                <c:pt idx="0">
                  <c:v>9</c:v>
                </c:pt>
                <c:pt idx="1">
                  <c:v>9</c:v>
                </c:pt>
                <c:pt idx="2">
                  <c:v>24</c:v>
                </c:pt>
                <c:pt idx="3">
                  <c:v>27</c:v>
                </c:pt>
                <c:pt idx="4">
                  <c:v>38</c:v>
                </c:pt>
                <c:pt idx="5">
                  <c:v>56</c:v>
                </c:pt>
                <c:pt idx="6">
                  <c:v>77</c:v>
                </c:pt>
                <c:pt idx="7">
                  <c:v>66</c:v>
                </c:pt>
                <c:pt idx="8">
                  <c:v>88</c:v>
                </c:pt>
                <c:pt idx="9">
                  <c:v>93</c:v>
                </c:pt>
                <c:pt idx="10">
                  <c:v>99</c:v>
                </c:pt>
                <c:pt idx="11">
                  <c:v>245</c:v>
                </c:pt>
                <c:pt idx="12">
                  <c:v>324</c:v>
                </c:pt>
                <c:pt idx="13">
                  <c:v>244</c:v>
                </c:pt>
                <c:pt idx="14">
                  <c:v>176</c:v>
                </c:pt>
                <c:pt idx="15">
                  <c:v>278</c:v>
                </c:pt>
                <c:pt idx="16">
                  <c:v>330</c:v>
                </c:pt>
                <c:pt idx="17">
                  <c:v>392</c:v>
                </c:pt>
                <c:pt idx="18">
                  <c:v>145</c:v>
                </c:pt>
                <c:pt idx="19">
                  <c:v>267</c:v>
                </c:pt>
                <c:pt idx="20">
                  <c:v>435</c:v>
                </c:pt>
                <c:pt idx="21">
                  <c:v>546</c:v>
                </c:pt>
                <c:pt idx="22">
                  <c:v>432</c:v>
                </c:pt>
                <c:pt idx="23">
                  <c:v>728</c:v>
                </c:pt>
                <c:pt idx="24">
                  <c:v>435</c:v>
                </c:pt>
                <c:pt idx="25">
                  <c:v>589</c:v>
                </c:pt>
                <c:pt idx="26">
                  <c:v>737</c:v>
                </c:pt>
                <c:pt idx="27">
                  <c:v>467</c:v>
                </c:pt>
                <c:pt idx="28">
                  <c:v>342</c:v>
                </c:pt>
                <c:pt idx="29">
                  <c:v>556</c:v>
                </c:pt>
                <c:pt idx="30">
                  <c:v>456</c:v>
                </c:pt>
                <c:pt idx="31">
                  <c:v>476</c:v>
                </c:pt>
                <c:pt idx="32">
                  <c:v>657</c:v>
                </c:pt>
                <c:pt idx="33">
                  <c:v>378</c:v>
                </c:pt>
                <c:pt idx="34">
                  <c:v>423</c:v>
                </c:pt>
                <c:pt idx="35">
                  <c:v>777</c:v>
                </c:pt>
                <c:pt idx="36">
                  <c:v>444</c:v>
                </c:pt>
                <c:pt idx="37">
                  <c:v>567</c:v>
                </c:pt>
                <c:pt idx="38">
                  <c:v>789</c:v>
                </c:pt>
                <c:pt idx="39">
                  <c:v>698</c:v>
                </c:pt>
                <c:pt idx="40">
                  <c:v>802</c:v>
                </c:pt>
                <c:pt idx="41">
                  <c:v>781</c:v>
                </c:pt>
                <c:pt idx="42">
                  <c:v>882</c:v>
                </c:pt>
                <c:pt idx="43">
                  <c:v>925</c:v>
                </c:pt>
                <c:pt idx="44">
                  <c:v>1234</c:v>
                </c:pt>
                <c:pt idx="45">
                  <c:v>1654</c:v>
                </c:pt>
                <c:pt idx="46">
                  <c:v>1165</c:v>
                </c:pt>
                <c:pt idx="47">
                  <c:v>988</c:v>
                </c:pt>
                <c:pt idx="48">
                  <c:v>1432</c:v>
                </c:pt>
                <c:pt idx="49">
                  <c:v>920</c:v>
                </c:pt>
                <c:pt idx="50">
                  <c:v>1675</c:v>
                </c:pt>
                <c:pt idx="51">
                  <c:v>1342</c:v>
                </c:pt>
                <c:pt idx="52">
                  <c:v>1030</c:v>
                </c:pt>
                <c:pt idx="53">
                  <c:v>1140</c:v>
                </c:pt>
                <c:pt idx="54">
                  <c:v>1765</c:v>
                </c:pt>
                <c:pt idx="55">
                  <c:v>2169</c:v>
                </c:pt>
                <c:pt idx="56">
                  <c:v>3421</c:v>
                </c:pt>
                <c:pt idx="57">
                  <c:v>4267</c:v>
                </c:pt>
                <c:pt idx="58">
                  <c:v>4654</c:v>
                </c:pt>
                <c:pt idx="59">
                  <c:v>5879</c:v>
                </c:pt>
                <c:pt idx="6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28285080"/>
        <c:axId val="331897840"/>
      </c:barChart>
      <c:catAx>
        <c:axId val="32828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97840"/>
        <c:crosses val="autoZero"/>
        <c:auto val="1"/>
        <c:lblAlgn val="ctr"/>
        <c:lblOffset val="100"/>
        <c:noMultiLvlLbl val="0"/>
      </c:catAx>
      <c:valAx>
        <c:axId val="3318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8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900192"/>
        <c:axId val="331903328"/>
      </c:lineChart>
      <c:catAx>
        <c:axId val="3319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03328"/>
        <c:crosses val="autoZero"/>
        <c:auto val="1"/>
        <c:lblAlgn val="ctr"/>
        <c:lblOffset val="100"/>
        <c:noMultiLvlLbl val="0"/>
      </c:catAx>
      <c:valAx>
        <c:axId val="331903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</xdr:colOff>
      <xdr:row>3</xdr:row>
      <xdr:rowOff>15874</xdr:rowOff>
    </xdr:from>
    <xdr:to>
      <xdr:col>21</xdr:col>
      <xdr:colOff>6350</xdr:colOff>
      <xdr:row>37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3174</xdr:colOff>
      <xdr:row>2</xdr:row>
      <xdr:rowOff>3174</xdr:rowOff>
    </xdr:from>
    <xdr:to>
      <xdr:col>18</xdr:col>
      <xdr:colOff>558800</xdr:colOff>
      <xdr:row>37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106" t="s">
        <v>6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7" t="s">
        <v>14</v>
      </c>
      <c r="N1" s="107"/>
      <c r="O1" s="107"/>
      <c r="P1" s="107"/>
      <c r="Q1" s="107"/>
      <c r="R1" s="107"/>
      <c r="S1" s="10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108" t="s">
        <v>241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 t="s">
        <v>240</v>
      </c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 t="s">
        <v>239</v>
      </c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109" t="s">
        <v>45</v>
      </c>
      <c r="F18" s="109"/>
      <c r="G18" s="109"/>
      <c r="H18" s="109"/>
      <c r="I18" s="109"/>
      <c r="J18" s="109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112" t="s">
        <v>551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1:16" x14ac:dyDescent="0.35">
      <c r="B4" s="111" t="s">
        <v>575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</row>
    <row r="5" spans="1:16" x14ac:dyDescent="0.35">
      <c r="A5" s="5">
        <v>1</v>
      </c>
      <c r="B5" s="111" t="s">
        <v>578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</row>
    <row r="6" spans="1:16" x14ac:dyDescent="0.35">
      <c r="B6" s="111" t="s">
        <v>579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</row>
    <row r="7" spans="1:16" x14ac:dyDescent="0.35">
      <c r="B7" s="111" t="s">
        <v>580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</row>
    <row r="8" spans="1:16" x14ac:dyDescent="0.35">
      <c r="B8" s="111" t="s">
        <v>581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</row>
    <row r="9" spans="1:16" x14ac:dyDescent="0.35">
      <c r="B9" s="111" t="s">
        <v>582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</row>
    <row r="10" spans="1:16" x14ac:dyDescent="0.35">
      <c r="B10" s="111" t="s">
        <v>583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</row>
    <row r="11" spans="1:16" x14ac:dyDescent="0.35">
      <c r="B11" s="110" t="s">
        <v>576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</row>
    <row r="12" spans="1:16" x14ac:dyDescent="0.35">
      <c r="B12" s="111" t="s">
        <v>584</v>
      </c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</row>
    <row r="13" spans="1:16" x14ac:dyDescent="0.35">
      <c r="B13" s="110" t="s">
        <v>585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</row>
    <row r="14" spans="1:16" x14ac:dyDescent="0.35">
      <c r="B14" s="110" t="s">
        <v>577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G10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A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453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1796875" style="54" customWidth="1"/>
    <col min="7" max="7" width="10.17968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54296875" style="5" bestFit="1" customWidth="1"/>
    <col min="12" max="12" width="8.54296875" style="89" customWidth="1"/>
    <col min="13" max="13" width="8.54296875" style="55" customWidth="1"/>
    <col min="14" max="14" width="12.453125" style="46" customWidth="1"/>
    <col min="15" max="15" width="12.81640625" style="5" customWidth="1"/>
    <col min="16" max="16" width="14.81640625" style="59" customWidth="1"/>
    <col min="17" max="17" width="11.453125" style="5" bestFit="1" customWidth="1"/>
    <col min="18" max="18" width="10" style="5" hidden="1" customWidth="1"/>
    <col min="19" max="19" width="11.453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453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113" t="s">
        <v>609</v>
      </c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</row>
    <row r="4" spans="2:50" x14ac:dyDescent="0.35">
      <c r="E4" s="113" t="s">
        <v>613</v>
      </c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</row>
    <row r="5" spans="2:50" ht="87" x14ac:dyDescent="0.35">
      <c r="B5" s="5" t="s">
        <v>638</v>
      </c>
      <c r="C5" s="5">
        <v>3000</v>
      </c>
      <c r="E5" s="114" t="s">
        <v>614</v>
      </c>
      <c r="F5" s="114"/>
      <c r="G5" s="114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</row>
    <row r="6" spans="2:50" ht="43.5" x14ac:dyDescent="0.35">
      <c r="B6" s="5" t="s">
        <v>622</v>
      </c>
      <c r="C6" s="5">
        <v>2</v>
      </c>
      <c r="E6" s="114" t="s">
        <v>612</v>
      </c>
      <c r="F6" s="114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</row>
    <row r="7" spans="2:50" x14ac:dyDescent="0.35">
      <c r="E7" s="114" t="s">
        <v>618</v>
      </c>
      <c r="F7" s="114"/>
      <c r="G7" s="114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</row>
    <row r="8" spans="2:50" ht="27" customHeight="1" x14ac:dyDescent="0.35">
      <c r="B8" s="5" t="s">
        <v>639</v>
      </c>
      <c r="C8" s="66">
        <v>0.4</v>
      </c>
      <c r="E8" s="114"/>
      <c r="F8" s="114"/>
      <c r="G8" s="114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</row>
    <row r="11" spans="2:50" x14ac:dyDescent="0.35">
      <c r="B11" s="113" t="s">
        <v>615</v>
      </c>
      <c r="C11" s="113"/>
      <c r="D11" s="113"/>
      <c r="E11" s="113"/>
      <c r="F11" s="113"/>
      <c r="G11" s="113"/>
      <c r="H11" s="113"/>
    </row>
    <row r="12" spans="2:50" x14ac:dyDescent="0.35">
      <c r="B12" s="113" t="s">
        <v>616</v>
      </c>
      <c r="C12" s="113"/>
      <c r="D12" s="113"/>
      <c r="E12" s="113"/>
      <c r="F12" s="113"/>
      <c r="G12" s="113"/>
      <c r="H12" s="113"/>
    </row>
    <row r="13" spans="2:50" x14ac:dyDescent="0.35">
      <c r="B13" s="113" t="s">
        <v>617</v>
      </c>
      <c r="C13" s="113"/>
      <c r="D13" s="113"/>
      <c r="E13" s="113"/>
      <c r="F13" s="113"/>
      <c r="G13" s="113"/>
      <c r="H13" s="113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 t="shared" ref="P17:P52" si="1">E17*K17</f>
        <v>0</v>
      </c>
      <c r="Q17" s="49">
        <f t="shared" ref="Q17:Q41" si="2"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 t="shared" si="1"/>
        <v>17080</v>
      </c>
      <c r="Q18" s="49">
        <f t="shared" si="2"/>
        <v>5799.9999999999991</v>
      </c>
      <c r="R18" s="57">
        <f t="shared" ref="R18:R52" si="5">(P18-P17)/(K18-K17)</f>
        <v>38.81818181818182</v>
      </c>
      <c r="S18" s="49">
        <f t="shared" ref="S18:S41" si="6"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si="4"/>
        <v>-4.5454545454545452E-3</v>
      </c>
      <c r="G19" s="57"/>
      <c r="H19" s="49">
        <f t="shared" ref="H19:H25" si="8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si="1"/>
        <v>27320</v>
      </c>
      <c r="Q19" s="49">
        <f t="shared" si="2"/>
        <v>11094.545454545456</v>
      </c>
      <c r="R19" s="57">
        <f t="shared" si="5"/>
        <v>32</v>
      </c>
      <c r="S19" s="49">
        <f t="shared" si="6"/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4"/>
        <v>-4.5454545454545418E-3</v>
      </c>
      <c r="G20" s="57"/>
      <c r="H20" s="49">
        <f t="shared" si="8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1"/>
        <v>32440</v>
      </c>
      <c r="Q20" s="49">
        <f t="shared" si="2"/>
        <v>13392.727272727276</v>
      </c>
      <c r="R20" s="57">
        <f t="shared" si="5"/>
        <v>32</v>
      </c>
      <c r="S20" s="49">
        <f t="shared" si="6"/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4"/>
        <v>-4.5454545454545418E-3</v>
      </c>
      <c r="G21" s="57"/>
      <c r="H21" s="49">
        <f t="shared" si="8"/>
        <v>48.500000000000007</v>
      </c>
      <c r="I21" s="50"/>
      <c r="J21" s="72"/>
      <c r="K21" s="6">
        <v>1210</v>
      </c>
      <c r="L21" s="6">
        <v>1210</v>
      </c>
      <c r="M21" s="6">
        <f t="shared" ref="M21:M25" si="9">(K21-K20)/K20</f>
        <v>0.31521739130434784</v>
      </c>
      <c r="N21" s="6">
        <f t="shared" ref="N21:N45" si="10">(L21-L20)/L20</f>
        <v>0.31521739130434784</v>
      </c>
      <c r="O21" s="49">
        <f t="shared" si="0"/>
        <v>58685.000000000007</v>
      </c>
      <c r="P21" s="57">
        <f t="shared" si="1"/>
        <v>41720.000000000007</v>
      </c>
      <c r="Q21" s="49">
        <f t="shared" si="2"/>
        <v>16965.000000000004</v>
      </c>
      <c r="R21" s="57">
        <f t="shared" si="5"/>
        <v>32.000000000000028</v>
      </c>
      <c r="S21" s="49">
        <f t="shared" si="6"/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4"/>
        <v>-4.5454545454545279E-3</v>
      </c>
      <c r="G22" s="57"/>
      <c r="H22" s="49">
        <f t="shared" si="8"/>
        <v>47.909090909090935</v>
      </c>
      <c r="I22" s="50"/>
      <c r="J22" s="72"/>
      <c r="K22" s="6">
        <v>1340</v>
      </c>
      <c r="L22" s="6">
        <v>1340</v>
      </c>
      <c r="M22" s="6">
        <f t="shared" si="9"/>
        <v>0.10743801652892562</v>
      </c>
      <c r="N22" s="6">
        <f t="shared" si="10"/>
        <v>0.10743801652892562</v>
      </c>
      <c r="O22" s="49">
        <f t="shared" si="0"/>
        <v>64198.181818181853</v>
      </c>
      <c r="P22" s="57">
        <f t="shared" si="1"/>
        <v>45879.999999999993</v>
      </c>
      <c r="Q22" s="49">
        <f t="shared" si="2"/>
        <v>18318.181818181856</v>
      </c>
      <c r="R22" s="57">
        <f t="shared" si="5"/>
        <v>31.999999999999886</v>
      </c>
      <c r="S22" s="49">
        <f t="shared" si="6"/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4"/>
        <v>-4.5454545454544013E-3</v>
      </c>
      <c r="G23" s="57"/>
      <c r="H23" s="49">
        <f t="shared" si="8"/>
        <v>47.090909090909307</v>
      </c>
      <c r="I23" s="50"/>
      <c r="J23" s="72"/>
      <c r="K23" s="6">
        <v>1520</v>
      </c>
      <c r="L23" s="6">
        <v>1520</v>
      </c>
      <c r="M23" s="6">
        <f t="shared" si="9"/>
        <v>0.13432835820895522</v>
      </c>
      <c r="N23" s="6">
        <f t="shared" si="10"/>
        <v>0.13432835820895522</v>
      </c>
      <c r="O23" s="49">
        <f t="shared" si="0"/>
        <v>71578.181818182144</v>
      </c>
      <c r="P23" s="57">
        <f t="shared" si="1"/>
        <v>51640</v>
      </c>
      <c r="Q23" s="49">
        <f t="shared" si="2"/>
        <v>19938.181818182147</v>
      </c>
      <c r="R23" s="57">
        <f t="shared" si="5"/>
        <v>32.000000000000043</v>
      </c>
      <c r="S23" s="49">
        <f t="shared" si="6"/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4"/>
        <v>-4.5454545454534905E-3</v>
      </c>
      <c r="G24" s="57"/>
      <c r="H24" s="49">
        <f t="shared" si="8"/>
        <v>45.227272727274766</v>
      </c>
      <c r="I24" s="50"/>
      <c r="J24" s="72"/>
      <c r="K24" s="6">
        <v>1930</v>
      </c>
      <c r="L24" s="6">
        <v>1930</v>
      </c>
      <c r="M24" s="6">
        <f t="shared" si="9"/>
        <v>0.26973684210526316</v>
      </c>
      <c r="N24" s="6">
        <f t="shared" si="10"/>
        <v>0.26973684210526316</v>
      </c>
      <c r="O24" s="49">
        <f t="shared" si="0"/>
        <v>87288.636363640297</v>
      </c>
      <c r="P24" s="57">
        <f t="shared" si="1"/>
        <v>64760</v>
      </c>
      <c r="Q24" s="49">
        <f t="shared" si="2"/>
        <v>22528.6363636403</v>
      </c>
      <c r="R24" s="57">
        <f t="shared" si="5"/>
        <v>32</v>
      </c>
      <c r="S24" s="49">
        <f t="shared" si="6"/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57">
        <f t="shared" si="4"/>
        <v>-4.5454545454500991E-3</v>
      </c>
      <c r="G25" s="59">
        <v>-4.5454545454500991E-3</v>
      </c>
      <c r="H25" s="51">
        <f t="shared" si="8"/>
        <v>42.954545454556261</v>
      </c>
      <c r="I25" s="60">
        <f>F25*K25 +$H$17</f>
        <v>42.954545454556261</v>
      </c>
      <c r="J25" s="92">
        <v>42.954545454556261</v>
      </c>
      <c r="K25" s="45">
        <v>2430</v>
      </c>
      <c r="L25" s="88">
        <v>2430</v>
      </c>
      <c r="M25" s="6">
        <f t="shared" si="9"/>
        <v>0.25906735751295334</v>
      </c>
      <c r="N25" s="6">
        <f t="shared" si="10"/>
        <v>0.25906735751295334</v>
      </c>
      <c r="O25" s="51">
        <f t="shared" si="0"/>
        <v>104379.54545457171</v>
      </c>
      <c r="P25" s="57">
        <f t="shared" si="1"/>
        <v>80760</v>
      </c>
      <c r="Q25" s="51">
        <f t="shared" si="2"/>
        <v>23619.545454571708</v>
      </c>
      <c r="R25" s="57">
        <f t="shared" si="5"/>
        <v>32</v>
      </c>
      <c r="S25" s="49">
        <f t="shared" si="6"/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7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11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10"/>
        <v>0.62551440329218111</v>
      </c>
      <c r="O26" s="49">
        <f t="shared" si="0"/>
        <v>0</v>
      </c>
      <c r="P26" s="57">
        <f t="shared" si="1"/>
        <v>129399.99999999999</v>
      </c>
      <c r="Q26" s="49">
        <f t="shared" si="2"/>
        <v>-129399.99999999999</v>
      </c>
      <c r="R26" s="57">
        <f t="shared" si="5"/>
        <v>31.999999999999989</v>
      </c>
      <c r="S26" s="49">
        <f t="shared" si="6"/>
        <v>-68.670753588534012</v>
      </c>
      <c r="T26" s="50">
        <f t="shared" ref="T26:T52" si="12">((K26-K25)/(I26-I25))*I26/K26</f>
        <v>-2.0075949367118033</v>
      </c>
      <c r="U26" s="50">
        <f t="shared" ref="U26:U52" si="13">I26*K26</f>
        <v>142379.54545461485</v>
      </c>
      <c r="V26" s="70">
        <f>U26-P26</f>
        <v>12979.545454614869</v>
      </c>
      <c r="W26" s="74">
        <f t="shared" ref="W26:W52" si="14"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11"/>
        <v>35.272727272745598</v>
      </c>
      <c r="J27" s="73">
        <f t="shared" ref="J27:J52" si="15">$H$17+(K27*G27)</f>
        <v>46.986906098024065</v>
      </c>
      <c r="K27" s="6">
        <v>4120</v>
      </c>
      <c r="L27" s="6">
        <v>4120</v>
      </c>
      <c r="M27" s="6">
        <f t="shared" ref="M27:M52" si="16">(K27-K26)/K26</f>
        <v>4.3037974683544304E-2</v>
      </c>
      <c r="N27" s="6">
        <f t="shared" si="10"/>
        <v>4.3037974683544304E-2</v>
      </c>
      <c r="O27" s="49">
        <f t="shared" si="0"/>
        <v>0</v>
      </c>
      <c r="P27" s="57">
        <f t="shared" si="1"/>
        <v>134840</v>
      </c>
      <c r="Q27" s="49">
        <f t="shared" si="2"/>
        <v>-134840</v>
      </c>
      <c r="R27" s="57">
        <f t="shared" si="5"/>
        <v>32.000000000000085</v>
      </c>
      <c r="S27" s="49">
        <f t="shared" si="6"/>
        <v>0</v>
      </c>
      <c r="T27" s="50">
        <f t="shared" si="12"/>
        <v>-1.883495145633898</v>
      </c>
      <c r="U27" s="50">
        <f t="shared" si="13"/>
        <v>145323.63636371188</v>
      </c>
      <c r="V27" s="52">
        <f t="shared" ref="V27:V31" si="17">U27-P27</f>
        <v>10483.636363711877</v>
      </c>
      <c r="W27" s="74">
        <f t="shared" si="14"/>
        <v>193586.05312385914</v>
      </c>
      <c r="X27" s="76">
        <f t="shared" ref="X27:X49" si="18">W27-P27</f>
        <v>58746.053123859136</v>
      </c>
    </row>
    <row r="28" spans="2:24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7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3">
        <f t="shared" si="15"/>
        <v>45.676206509547875</v>
      </c>
      <c r="K28" s="6">
        <v>4890</v>
      </c>
      <c r="L28" s="6">
        <v>4890</v>
      </c>
      <c r="M28" s="6">
        <f t="shared" si="16"/>
        <v>0.18689320388349515</v>
      </c>
      <c r="N28" s="6">
        <f t="shared" si="10"/>
        <v>0.18689320388349515</v>
      </c>
      <c r="O28" s="49">
        <f t="shared" si="0"/>
        <v>0</v>
      </c>
      <c r="P28" s="57">
        <f t="shared" si="1"/>
        <v>159480</v>
      </c>
      <c r="Q28" s="49">
        <f t="shared" si="2"/>
        <v>-159480</v>
      </c>
      <c r="R28" s="57">
        <f t="shared" si="5"/>
        <v>32</v>
      </c>
      <c r="S28" s="49">
        <f t="shared" si="6"/>
        <v>0</v>
      </c>
      <c r="T28" s="50">
        <f t="shared" si="12"/>
        <v>1.187752821777063</v>
      </c>
      <c r="U28" s="50">
        <f t="shared" si="13"/>
        <v>198845.18181824565</v>
      </c>
      <c r="V28" s="63">
        <f t="shared" si="17"/>
        <v>39365.181818245648</v>
      </c>
      <c r="W28" s="74">
        <f t="shared" si="14"/>
        <v>223356.64983168911</v>
      </c>
      <c r="X28" s="76">
        <f t="shared" si="18"/>
        <v>63876.649831689108</v>
      </c>
    </row>
    <row r="29" spans="2:24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7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3">
        <f t="shared" si="15"/>
        <v>44.348484848493513</v>
      </c>
      <c r="K29" s="6">
        <v>5670</v>
      </c>
      <c r="L29" s="6">
        <v>5670</v>
      </c>
      <c r="M29" s="6">
        <f t="shared" si="16"/>
        <v>0.15950920245398773</v>
      </c>
      <c r="N29" s="6">
        <f t="shared" si="10"/>
        <v>0.15950920245398773</v>
      </c>
      <c r="O29" s="49">
        <f t="shared" si="0"/>
        <v>0</v>
      </c>
      <c r="P29" s="57">
        <f t="shared" si="1"/>
        <v>184440.00000000003</v>
      </c>
      <c r="Q29" s="49">
        <f t="shared" si="2"/>
        <v>-184440.00000000003</v>
      </c>
      <c r="R29" s="57">
        <f t="shared" si="5"/>
        <v>32.000000000000036</v>
      </c>
      <c r="S29" s="49">
        <f t="shared" si="6"/>
        <v>0</v>
      </c>
      <c r="T29" s="50">
        <f t="shared" si="12"/>
        <v>-2.492063492066912</v>
      </c>
      <c r="U29" s="50">
        <f t="shared" si="13"/>
        <v>218501.18181826765</v>
      </c>
      <c r="V29" s="50">
        <f t="shared" si="17"/>
        <v>34061.181818267622</v>
      </c>
      <c r="W29" s="74">
        <f t="shared" si="14"/>
        <v>251455.90909095822</v>
      </c>
      <c r="X29" s="76">
        <f t="shared" si="18"/>
        <v>67015.909090958186</v>
      </c>
    </row>
    <row r="30" spans="2:24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7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3">
        <f t="shared" si="15"/>
        <v>43.582491582496544</v>
      </c>
      <c r="K30" s="45">
        <v>6120</v>
      </c>
      <c r="L30" s="88">
        <v>6120</v>
      </c>
      <c r="M30" s="6">
        <f t="shared" si="16"/>
        <v>7.9365079365079361E-2</v>
      </c>
      <c r="N30" s="6">
        <f t="shared" si="10"/>
        <v>7.9365079365079361E-2</v>
      </c>
      <c r="O30" s="51">
        <f t="shared" si="0"/>
        <v>0</v>
      </c>
      <c r="P30" s="58">
        <f t="shared" si="1"/>
        <v>198839.99999999997</v>
      </c>
      <c r="Q30" s="51">
        <f t="shared" si="2"/>
        <v>-198839.99999999997</v>
      </c>
      <c r="R30" s="58">
        <f t="shared" si="5"/>
        <v>31.999999999999872</v>
      </c>
      <c r="S30" s="51">
        <f t="shared" si="6"/>
        <v>0</v>
      </c>
      <c r="T30" s="52">
        <f t="shared" si="12"/>
        <v>-2.2352941176502394</v>
      </c>
      <c r="U30" s="52">
        <f t="shared" si="13"/>
        <v>228331.63636373641</v>
      </c>
      <c r="V30" s="52">
        <f t="shared" si="17"/>
        <v>29491.636363736441</v>
      </c>
      <c r="W30" s="74">
        <f t="shared" si="14"/>
        <v>266724.84848487884</v>
      </c>
      <c r="X30" s="76">
        <f t="shared" si="18"/>
        <v>67884.848484878865</v>
      </c>
    </row>
    <row r="31" spans="2:24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7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11"/>
        <v>40.352727272740644</v>
      </c>
      <c r="J31" s="73">
        <f t="shared" si="15"/>
        <v>44.95326907418842</v>
      </c>
      <c r="K31" s="6">
        <v>8340</v>
      </c>
      <c r="L31" s="6">
        <v>8340</v>
      </c>
      <c r="M31" s="6">
        <f t="shared" si="16"/>
        <v>0.36274509803921567</v>
      </c>
      <c r="N31" s="6">
        <f t="shared" si="10"/>
        <v>0.36274509803921567</v>
      </c>
      <c r="O31" s="49">
        <f t="shared" si="0"/>
        <v>0</v>
      </c>
      <c r="P31" s="57">
        <f t="shared" si="1"/>
        <v>269880</v>
      </c>
      <c r="Q31" s="49">
        <f t="shared" si="2"/>
        <v>-269880</v>
      </c>
      <c r="R31" s="57">
        <f t="shared" si="5"/>
        <v>32.000000000000014</v>
      </c>
      <c r="S31" s="49">
        <f t="shared" si="6"/>
        <v>0</v>
      </c>
      <c r="T31" s="50">
        <f t="shared" si="12"/>
        <v>3.5291250870317703</v>
      </c>
      <c r="U31" s="50">
        <f t="shared" si="13"/>
        <v>336541.74545465695</v>
      </c>
      <c r="V31" s="63">
        <f t="shared" si="17"/>
        <v>66661.74545465695</v>
      </c>
      <c r="W31" s="74">
        <f t="shared" si="14"/>
        <v>374910.26407873142</v>
      </c>
      <c r="X31" s="76">
        <f t="shared" si="18"/>
        <v>105030.26407873142</v>
      </c>
    </row>
    <row r="32" spans="2:24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7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11"/>
        <v>37.914545454561214</v>
      </c>
      <c r="J32" s="73">
        <f t="shared" si="15"/>
        <v>43.337006594636946</v>
      </c>
      <c r="K32" s="5">
        <v>9830</v>
      </c>
      <c r="L32" s="89">
        <v>9830</v>
      </c>
      <c r="M32" s="6">
        <f t="shared" si="16"/>
        <v>0.17865707434052758</v>
      </c>
      <c r="N32" s="6">
        <f t="shared" si="10"/>
        <v>0.17865707434052758</v>
      </c>
      <c r="O32" s="49">
        <f t="shared" ref="O32:O41" si="19">K32*H32</f>
        <v>0</v>
      </c>
      <c r="P32" s="59">
        <f t="shared" si="1"/>
        <v>317559.99999999994</v>
      </c>
      <c r="Q32" s="49">
        <f t="shared" si="2"/>
        <v>-317559.99999999994</v>
      </c>
      <c r="R32" s="57">
        <f t="shared" si="5"/>
        <v>31.999999999999961</v>
      </c>
      <c r="S32" s="49">
        <f t="shared" si="6"/>
        <v>0</v>
      </c>
      <c r="T32" s="50">
        <f t="shared" si="12"/>
        <v>-2.357070193289148</v>
      </c>
      <c r="U32" s="50">
        <f t="shared" si="13"/>
        <v>372699.98181833676</v>
      </c>
      <c r="V32" s="50">
        <f t="shared" ref="V32:V39" si="20">U32-P32</f>
        <v>55139.981818336819</v>
      </c>
      <c r="W32" s="74">
        <f t="shared" si="14"/>
        <v>426002.77482528117</v>
      </c>
      <c r="X32" s="76">
        <f t="shared" si="18"/>
        <v>108442.77482528123</v>
      </c>
    </row>
    <row r="33" spans="2:24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7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11"/>
        <v>33.617454545474509</v>
      </c>
      <c r="J33" s="73">
        <f t="shared" si="15"/>
        <v>44.097966103771398</v>
      </c>
      <c r="K33" s="5">
        <v>12456</v>
      </c>
      <c r="L33" s="89">
        <v>12456</v>
      </c>
      <c r="M33" s="6">
        <f t="shared" si="16"/>
        <v>0.26714140386571722</v>
      </c>
      <c r="N33" s="6">
        <f t="shared" si="10"/>
        <v>0.26714140386571722</v>
      </c>
      <c r="O33" s="49">
        <f t="shared" si="19"/>
        <v>0</v>
      </c>
      <c r="P33" s="59">
        <f t="shared" si="1"/>
        <v>401592</v>
      </c>
      <c r="Q33" s="49">
        <f t="shared" si="2"/>
        <v>-401592</v>
      </c>
      <c r="R33" s="57">
        <f t="shared" si="5"/>
        <v>32.000000000000021</v>
      </c>
      <c r="S33" s="49">
        <f t="shared" si="6"/>
        <v>0</v>
      </c>
      <c r="T33" s="50">
        <f t="shared" si="12"/>
        <v>-1.6493256262068319</v>
      </c>
      <c r="U33" s="50">
        <f t="shared" si="13"/>
        <v>418739.01381843048</v>
      </c>
      <c r="V33" s="52">
        <f t="shared" si="20"/>
        <v>17147.013818430481</v>
      </c>
      <c r="W33" s="74">
        <f t="shared" si="14"/>
        <v>549284.26578857657</v>
      </c>
      <c r="X33" s="76">
        <f t="shared" si="18"/>
        <v>147692.26578857657</v>
      </c>
    </row>
    <row r="34" spans="2:24" x14ac:dyDescent="0.35">
      <c r="B34" s="53">
        <v>30</v>
      </c>
      <c r="C34" s="5">
        <f t="shared" si="3"/>
        <v>0.16853932584269662</v>
      </c>
      <c r="D34" s="5">
        <v>2</v>
      </c>
      <c r="E34" s="78">
        <f t="shared" si="7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11"/>
        <v>36.52363636365348</v>
      </c>
      <c r="J34" s="93">
        <f t="shared" si="15"/>
        <v>45.920602793860041</v>
      </c>
      <c r="K34" s="10">
        <v>17800</v>
      </c>
      <c r="L34" s="10">
        <v>17800</v>
      </c>
      <c r="M34" s="26">
        <f t="shared" si="16"/>
        <v>0.42903018625561978</v>
      </c>
      <c r="N34" s="6">
        <f t="shared" si="10"/>
        <v>0.42903018625561978</v>
      </c>
      <c r="O34" s="26">
        <f t="shared" si="19"/>
        <v>0</v>
      </c>
      <c r="P34" s="81">
        <f t="shared" si="1"/>
        <v>572600.00000000012</v>
      </c>
      <c r="Q34" s="26">
        <f t="shared" si="2"/>
        <v>-572600.00000000012</v>
      </c>
      <c r="R34" s="82">
        <f t="shared" si="5"/>
        <v>32.000000000000021</v>
      </c>
      <c r="S34" s="26">
        <f t="shared" si="6"/>
        <v>0</v>
      </c>
      <c r="T34" s="26">
        <f t="shared" si="12"/>
        <v>3.7730944427628286</v>
      </c>
      <c r="U34" s="26">
        <f t="shared" si="13"/>
        <v>650120.72727303195</v>
      </c>
      <c r="V34" s="83">
        <f t="shared" si="20"/>
        <v>77520.727273031836</v>
      </c>
      <c r="W34" s="26">
        <f t="shared" si="14"/>
        <v>817386.72973070876</v>
      </c>
      <c r="X34" s="84">
        <f t="shared" si="18"/>
        <v>244786.72973070864</v>
      </c>
    </row>
    <row r="35" spans="2:24" x14ac:dyDescent="0.35">
      <c r="B35" s="53">
        <v>30</v>
      </c>
      <c r="C35" s="5">
        <f t="shared" si="3"/>
        <v>0.14749262536873156</v>
      </c>
      <c r="D35" s="5">
        <v>2</v>
      </c>
      <c r="E35" s="82">
        <f t="shared" si="7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11"/>
        <v>34.02981818183774</v>
      </c>
      <c r="J35" s="93">
        <f t="shared" si="15"/>
        <v>46.085118129723988</v>
      </c>
      <c r="K35" s="10">
        <v>20340</v>
      </c>
      <c r="L35" s="10">
        <v>15000</v>
      </c>
      <c r="M35" s="11">
        <f t="shared" si="16"/>
        <v>0.14269662921348314</v>
      </c>
      <c r="N35" s="11">
        <f t="shared" si="10"/>
        <v>-0.15730337078651685</v>
      </c>
      <c r="O35" s="26">
        <f t="shared" si="19"/>
        <v>0</v>
      </c>
      <c r="P35" s="81">
        <f t="shared" si="1"/>
        <v>653879.99999999988</v>
      </c>
      <c r="Q35" s="26">
        <f t="shared" si="2"/>
        <v>-653879.99999999988</v>
      </c>
      <c r="R35" s="82">
        <f t="shared" si="5"/>
        <v>31.999999999999908</v>
      </c>
      <c r="S35" s="26">
        <f t="shared" si="6"/>
        <v>0</v>
      </c>
      <c r="T35" s="26">
        <f t="shared" si="12"/>
        <v>-1.7040314650960595</v>
      </c>
      <c r="U35" s="26">
        <f t="shared" si="13"/>
        <v>692166.50181857962</v>
      </c>
      <c r="V35" s="26">
        <f t="shared" si="20"/>
        <v>38286.501818579738</v>
      </c>
      <c r="W35" s="26">
        <f t="shared" si="14"/>
        <v>937371.30275858589</v>
      </c>
      <c r="X35" s="84">
        <f t="shared" si="18"/>
        <v>283491.30275858601</v>
      </c>
    </row>
    <row r="36" spans="2:24" x14ac:dyDescent="0.35">
      <c r="B36" s="53">
        <v>30</v>
      </c>
      <c r="C36" s="5">
        <f t="shared" si="3"/>
        <v>0.12155591572123177</v>
      </c>
      <c r="D36" s="5">
        <v>2</v>
      </c>
      <c r="E36" s="78">
        <f t="shared" si="7"/>
        <v>32.121555915721231</v>
      </c>
      <c r="F36" s="85">
        <f>((I36-I17)/(K36-K17))</f>
        <v>-5.89090909090332E-4</v>
      </c>
      <c r="G36" s="77">
        <f t="shared" ref="G36:G41" si="21">(J35-$I$17)/(K35-$K$17)</f>
        <v>-3.8912890217679511E-4</v>
      </c>
      <c r="H36" s="80"/>
      <c r="I36" s="80">
        <f t="shared" si="11"/>
        <v>39.461236363650606</v>
      </c>
      <c r="J36" s="93">
        <f>(J35/L35)*L36</f>
        <v>49.157459338372256</v>
      </c>
      <c r="K36" s="10">
        <v>24680</v>
      </c>
      <c r="L36" s="10">
        <v>16000</v>
      </c>
      <c r="M36" s="11">
        <f t="shared" si="16"/>
        <v>0.21337266470009833</v>
      </c>
      <c r="N36" s="11">
        <f t="shared" si="10"/>
        <v>6.6666666666666666E-2</v>
      </c>
      <c r="O36" s="26">
        <f t="shared" si="19"/>
        <v>0</v>
      </c>
      <c r="P36" s="81">
        <f t="shared" si="1"/>
        <v>792760</v>
      </c>
      <c r="Q36" s="26">
        <f t="shared" si="2"/>
        <v>-792760</v>
      </c>
      <c r="R36" s="82">
        <f t="shared" si="5"/>
        <v>32.000000000000028</v>
      </c>
      <c r="S36" s="26">
        <f t="shared" si="6"/>
        <v>0</v>
      </c>
      <c r="T36" s="26">
        <f t="shared" si="12"/>
        <v>1.2776209377371914</v>
      </c>
      <c r="U36" s="26">
        <f t="shared" si="13"/>
        <v>973903.31345489691</v>
      </c>
      <c r="V36" s="26">
        <f t="shared" si="20"/>
        <v>181143.31345489691</v>
      </c>
      <c r="W36" s="26">
        <f t="shared" si="14"/>
        <v>1213206.0964710272</v>
      </c>
      <c r="X36" s="84">
        <f t="shared" si="18"/>
        <v>420446.09647102724</v>
      </c>
    </row>
    <row r="37" spans="2:24" x14ac:dyDescent="0.35">
      <c r="B37" s="53">
        <v>30</v>
      </c>
      <c r="C37" s="5">
        <f t="shared" si="3"/>
        <v>0.1059322033898305</v>
      </c>
      <c r="D37" s="53">
        <v>2</v>
      </c>
      <c r="E37" s="78">
        <f t="shared" si="7"/>
        <v>32.105932203389827</v>
      </c>
      <c r="F37" s="82">
        <f t="shared" ref="F37:F52" si="22">((I37-I36)/(K37-K36))</f>
        <v>-5.8909090909033221E-4</v>
      </c>
      <c r="G37" s="87">
        <f t="shared" si="21"/>
        <v>-1.9621315484715334E-4</v>
      </c>
      <c r="H37" s="80"/>
      <c r="I37" s="80">
        <f t="shared" si="11"/>
        <v>37.316945454561797</v>
      </c>
      <c r="J37" s="93">
        <f t="shared" ref="J37:J38" si="23">(J36/L36)*L37</f>
        <v>36.86809450377919</v>
      </c>
      <c r="K37" s="10">
        <v>28320</v>
      </c>
      <c r="L37" s="10">
        <v>12000</v>
      </c>
      <c r="M37" s="11">
        <f t="shared" si="16"/>
        <v>0.14748784440842788</v>
      </c>
      <c r="N37" s="11">
        <f t="shared" si="10"/>
        <v>-0.25</v>
      </c>
      <c r="O37" s="26">
        <f t="shared" si="19"/>
        <v>0</v>
      </c>
      <c r="P37" s="81">
        <f t="shared" si="1"/>
        <v>909239.99999999988</v>
      </c>
      <c r="Q37" s="26">
        <f t="shared" si="2"/>
        <v>-909239.99999999988</v>
      </c>
      <c r="R37" s="82">
        <f t="shared" si="5"/>
        <v>31.999999999999968</v>
      </c>
      <c r="S37" s="26">
        <f t="shared" si="6"/>
        <v>0</v>
      </c>
      <c r="T37" s="26">
        <f t="shared" si="12"/>
        <v>-2.2368173258035466</v>
      </c>
      <c r="U37" s="26">
        <f t="shared" si="13"/>
        <v>1056815.89527319</v>
      </c>
      <c r="V37" s="26">
        <f t="shared" si="20"/>
        <v>147575.89527319011</v>
      </c>
      <c r="W37" s="26">
        <f t="shared" si="14"/>
        <v>1044104.4363470266</v>
      </c>
      <c r="X37" s="84">
        <f t="shared" si="18"/>
        <v>134864.43634702673</v>
      </c>
    </row>
    <row r="38" spans="2:24" x14ac:dyDescent="0.35">
      <c r="B38" s="53">
        <v>30</v>
      </c>
      <c r="C38" s="5">
        <f t="shared" si="3"/>
        <v>9.5057034220532313E-2</v>
      </c>
      <c r="D38" s="53">
        <v>2</v>
      </c>
      <c r="E38" s="78">
        <f t="shared" si="7"/>
        <v>32.095057034220531</v>
      </c>
      <c r="F38" s="79">
        <f>(F37-(F37*$C$8))</f>
        <v>-3.5345454545419929E-4</v>
      </c>
      <c r="G38" s="87">
        <f t="shared" si="21"/>
        <v>-6.0494016582700598E-4</v>
      </c>
      <c r="H38" s="80"/>
      <c r="I38" s="80">
        <f t="shared" si="11"/>
        <v>35.408290909109112</v>
      </c>
      <c r="J38" s="93">
        <f t="shared" si="23"/>
        <v>27.651070877834393</v>
      </c>
      <c r="K38" s="10">
        <v>31560</v>
      </c>
      <c r="L38" s="10">
        <v>9000</v>
      </c>
      <c r="M38" s="11">
        <f t="shared" si="16"/>
        <v>0.11440677966101695</v>
      </c>
      <c r="N38" s="11">
        <f t="shared" si="10"/>
        <v>-0.25</v>
      </c>
      <c r="O38" s="26">
        <f t="shared" si="19"/>
        <v>0</v>
      </c>
      <c r="P38" s="81">
        <f t="shared" si="1"/>
        <v>1012920</v>
      </c>
      <c r="Q38" s="26">
        <f t="shared" si="2"/>
        <v>-1012920</v>
      </c>
      <c r="R38" s="82">
        <f t="shared" si="5"/>
        <v>32.000000000000036</v>
      </c>
      <c r="S38" s="26">
        <f t="shared" si="6"/>
        <v>0</v>
      </c>
      <c r="T38" s="26">
        <f t="shared" si="12"/>
        <v>-1.9045204900746571</v>
      </c>
      <c r="U38" s="26">
        <f t="shared" si="13"/>
        <v>1117485.6610914837</v>
      </c>
      <c r="V38" s="80">
        <f t="shared" si="20"/>
        <v>104565.66109148366</v>
      </c>
      <c r="W38" s="26">
        <f t="shared" si="14"/>
        <v>872667.79690445343</v>
      </c>
      <c r="X38" s="84">
        <f t="shared" si="18"/>
        <v>-140252.20309554657</v>
      </c>
    </row>
    <row r="39" spans="2:24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11"/>
        <v>41.979010909102684</v>
      </c>
      <c r="J39" s="73">
        <f t="shared" si="15"/>
        <v>35.023143922436844</v>
      </c>
      <c r="K39" s="5">
        <v>34010</v>
      </c>
      <c r="M39" s="6">
        <f t="shared" si="16"/>
        <v>7.7629911280101396E-2</v>
      </c>
      <c r="N39" s="6">
        <f t="shared" si="10"/>
        <v>-1</v>
      </c>
      <c r="O39" s="49">
        <f t="shared" si="19"/>
        <v>0</v>
      </c>
      <c r="P39" s="59">
        <f t="shared" si="1"/>
        <v>1091320</v>
      </c>
      <c r="Q39" s="49">
        <f t="shared" si="2"/>
        <v>-1091320</v>
      </c>
      <c r="R39" s="57">
        <f t="shared" si="5"/>
        <v>32</v>
      </c>
      <c r="S39" s="49">
        <f t="shared" si="6"/>
        <v>0</v>
      </c>
      <c r="T39" s="50">
        <f t="shared" si="12"/>
        <v>0.46023399369758167</v>
      </c>
      <c r="U39" s="50">
        <f t="shared" si="13"/>
        <v>1427706.1610185823</v>
      </c>
      <c r="V39" s="50">
        <f t="shared" si="20"/>
        <v>336386.16101858229</v>
      </c>
      <c r="W39" s="74">
        <f t="shared" si="14"/>
        <v>1191137.1248020772</v>
      </c>
      <c r="X39" s="76">
        <f t="shared" si="18"/>
        <v>99817.124802077189</v>
      </c>
    </row>
    <row r="40" spans="2:24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7"/>
        <v>32.075910931174093</v>
      </c>
      <c r="F40" s="57">
        <f t="shared" si="22"/>
        <v>-3.5345454545419972E-4</v>
      </c>
      <c r="G40" s="86">
        <f>G39-(G39*(M40))</f>
        <v>-4.6757992828833994E-4</v>
      </c>
      <c r="H40" s="51"/>
      <c r="I40" s="52">
        <f t="shared" si="11"/>
        <v>40.031476363650043</v>
      </c>
      <c r="J40" s="73">
        <f t="shared" si="15"/>
        <v>35.521241234044808</v>
      </c>
      <c r="K40" s="5">
        <v>39520</v>
      </c>
      <c r="M40" s="6">
        <f t="shared" si="16"/>
        <v>0.16201117318435754</v>
      </c>
      <c r="N40" s="6" t="e">
        <f t="shared" si="10"/>
        <v>#DIV/0!</v>
      </c>
      <c r="O40" s="49">
        <f t="shared" si="19"/>
        <v>0</v>
      </c>
      <c r="P40" s="59">
        <f t="shared" si="1"/>
        <v>1267640.0000000002</v>
      </c>
      <c r="Q40" s="49">
        <f t="shared" si="2"/>
        <v>-1267640.0000000002</v>
      </c>
      <c r="R40" s="57">
        <f t="shared" si="5"/>
        <v>32.000000000000043</v>
      </c>
      <c r="S40" s="49">
        <f t="shared" si="6"/>
        <v>0</v>
      </c>
      <c r="T40" s="50">
        <f t="shared" si="12"/>
        <v>-2.865834457943504</v>
      </c>
      <c r="U40" s="50">
        <f t="shared" si="13"/>
        <v>1582043.9458914497</v>
      </c>
      <c r="V40" s="50">
        <f t="shared" ref="V40:V41" si="24">U40-P40</f>
        <v>314403.94589144946</v>
      </c>
      <c r="W40" s="74">
        <f t="shared" si="14"/>
        <v>1403799.4535694509</v>
      </c>
      <c r="X40" s="76">
        <f t="shared" si="18"/>
        <v>136159.45356945065</v>
      </c>
    </row>
    <row r="41" spans="2:24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7"/>
        <v>32.06852444038374</v>
      </c>
      <c r="F41" s="57">
        <f t="shared" si="22"/>
        <v>-3.5345454545420259E-4</v>
      </c>
      <c r="G41" s="77">
        <f t="shared" si="21"/>
        <v>-4.6757992828833989E-4</v>
      </c>
      <c r="H41" s="51"/>
      <c r="I41" s="52">
        <f t="shared" si="11"/>
        <v>38.52576000001514</v>
      </c>
      <c r="J41" s="73">
        <f t="shared" si="15"/>
        <v>33.529350739536483</v>
      </c>
      <c r="K41" s="5">
        <v>43780</v>
      </c>
      <c r="M41" s="6">
        <f t="shared" si="16"/>
        <v>0.10779352226720648</v>
      </c>
      <c r="N41" s="6" t="e">
        <f t="shared" si="10"/>
        <v>#DIV/0!</v>
      </c>
      <c r="O41" s="49">
        <f t="shared" si="19"/>
        <v>0</v>
      </c>
      <c r="P41" s="59">
        <f t="shared" si="1"/>
        <v>1403960.0000000002</v>
      </c>
      <c r="Q41" s="49">
        <f t="shared" si="2"/>
        <v>-1403960.0000000002</v>
      </c>
      <c r="R41" s="57">
        <f t="shared" si="5"/>
        <v>32</v>
      </c>
      <c r="S41" s="49">
        <f t="shared" si="6"/>
        <v>0</v>
      </c>
      <c r="T41" s="50">
        <f t="shared" si="12"/>
        <v>-2.4896705751011043</v>
      </c>
      <c r="U41" s="50">
        <f t="shared" si="13"/>
        <v>1686657.7728006628</v>
      </c>
      <c r="V41" s="50">
        <f t="shared" si="24"/>
        <v>282697.77280066255</v>
      </c>
      <c r="W41" s="74">
        <f t="shared" si="14"/>
        <v>1467914.9753769073</v>
      </c>
      <c r="X41" s="76">
        <f t="shared" si="18"/>
        <v>63954.975376907038</v>
      </c>
    </row>
    <row r="42" spans="2:24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7"/>
        <v>32.061349693251529</v>
      </c>
      <c r="F42" s="57">
        <f t="shared" si="22"/>
        <v>-3.5345454545422791E-4</v>
      </c>
      <c r="G42" s="64">
        <f t="shared" ref="G42:G47" si="25">(J41-J40)/(K41-K40)</f>
        <v>-4.6757992828833935E-4</v>
      </c>
      <c r="I42" s="52">
        <f t="shared" si="11"/>
        <v>36.716072727289493</v>
      </c>
      <c r="J42" s="73">
        <f t="shared" si="15"/>
        <v>31.135341506700208</v>
      </c>
      <c r="K42" s="5">
        <v>48900</v>
      </c>
      <c r="M42" s="6">
        <f t="shared" si="16"/>
        <v>0.11694837825491092</v>
      </c>
      <c r="N42" s="6" t="e">
        <f t="shared" si="10"/>
        <v>#DIV/0!</v>
      </c>
      <c r="P42" s="59">
        <f t="shared" si="1"/>
        <v>1567799.9999999998</v>
      </c>
      <c r="R42" s="57">
        <f t="shared" si="5"/>
        <v>31.999999999999908</v>
      </c>
      <c r="T42" s="50">
        <f t="shared" si="12"/>
        <v>-2.1242899341087638</v>
      </c>
      <c r="U42" s="50">
        <f t="shared" si="13"/>
        <v>1795415.9563644561</v>
      </c>
      <c r="V42" s="50">
        <f t="shared" ref="V42:V44" si="26">U42-P42</f>
        <v>227615.95636445633</v>
      </c>
      <c r="W42" s="74">
        <f t="shared" si="14"/>
        <v>1522518.1996776401</v>
      </c>
      <c r="X42" s="76">
        <f t="shared" si="18"/>
        <v>-45281.800322359661</v>
      </c>
    </row>
    <row r="43" spans="2:24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7"/>
        <v>32.057339449541288</v>
      </c>
      <c r="F43" s="62">
        <f>(F42-(F42*$C$8))</f>
        <v>-2.1207272727253673E-4</v>
      </c>
      <c r="G43" s="64">
        <f t="shared" si="25"/>
        <v>-4.6757992828833501E-4</v>
      </c>
      <c r="I43" s="52">
        <f t="shared" si="11"/>
        <v>35.5072581818348</v>
      </c>
      <c r="J43" s="73">
        <f t="shared" si="15"/>
        <v>29.536218151954312</v>
      </c>
      <c r="K43" s="5">
        <v>52320</v>
      </c>
      <c r="M43" s="6">
        <f t="shared" si="16"/>
        <v>6.9938650306748465E-2</v>
      </c>
      <c r="N43" s="6" t="e">
        <f t="shared" si="10"/>
        <v>#DIV/0!</v>
      </c>
      <c r="P43" s="59">
        <f t="shared" si="1"/>
        <v>1677240.0000000002</v>
      </c>
      <c r="R43" s="57">
        <f t="shared" si="5"/>
        <v>32.000000000000135</v>
      </c>
      <c r="T43" s="50">
        <f t="shared" si="12"/>
        <v>-1.9200645599734809</v>
      </c>
      <c r="U43" s="50">
        <f t="shared" si="13"/>
        <v>1857739.7480735967</v>
      </c>
      <c r="V43" s="52">
        <f t="shared" si="26"/>
        <v>180499.74807359651</v>
      </c>
      <c r="W43" s="74">
        <f t="shared" si="14"/>
        <v>1545334.9337102496</v>
      </c>
      <c r="X43" s="76">
        <f t="shared" si="18"/>
        <v>-131905.06628975063</v>
      </c>
    </row>
    <row r="44" spans="2:24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-2.1207272727253676E-4</v>
      </c>
      <c r="G44" s="64">
        <f t="shared" si="25"/>
        <v>-4.6757992828827348E-4</v>
      </c>
      <c r="I44" s="52">
        <f t="shared" si="11"/>
        <v>42.045460363647102</v>
      </c>
      <c r="J44" s="73">
        <f t="shared" si="15"/>
        <v>27.642519442390025</v>
      </c>
      <c r="K44" s="5">
        <v>56370</v>
      </c>
      <c r="M44" s="6">
        <f t="shared" si="16"/>
        <v>7.7408256880733939E-2</v>
      </c>
      <c r="N44" s="6" t="e">
        <f t="shared" si="10"/>
        <v>#DIV/0!</v>
      </c>
      <c r="P44" s="59">
        <f t="shared" si="1"/>
        <v>1806840</v>
      </c>
      <c r="R44" s="57">
        <f t="shared" si="5"/>
        <v>31.999999999999943</v>
      </c>
      <c r="T44" s="50">
        <f t="shared" si="12"/>
        <v>0.46202742399142449</v>
      </c>
      <c r="U44" s="50">
        <f t="shared" si="13"/>
        <v>2370102.6006987873</v>
      </c>
      <c r="V44" s="50">
        <f t="shared" si="26"/>
        <v>563262.60069878725</v>
      </c>
      <c r="W44" s="74">
        <f t="shared" si="14"/>
        <v>1558208.8209675257</v>
      </c>
      <c r="X44" s="76">
        <f t="shared" si="18"/>
        <v>-248631.17903247429</v>
      </c>
    </row>
    <row r="45" spans="2:24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7"/>
        <v>32.05190311418685</v>
      </c>
      <c r="F45" s="57">
        <f t="shared" si="22"/>
        <v>-2.1207272727253752E-4</v>
      </c>
      <c r="G45" s="64">
        <f t="shared" si="25"/>
        <v>-4.6757992828747827E-4</v>
      </c>
      <c r="I45" s="52">
        <f t="shared" si="11"/>
        <v>41.742196363647373</v>
      </c>
      <c r="J45" s="73">
        <f t="shared" si="15"/>
        <v>26.973880144983756</v>
      </c>
      <c r="K45" s="5">
        <v>57800</v>
      </c>
      <c r="M45" s="6">
        <f t="shared" si="16"/>
        <v>2.5368103601206317E-2</v>
      </c>
      <c r="N45" s="6" t="e">
        <f t="shared" si="10"/>
        <v>#DIV/0!</v>
      </c>
      <c r="P45" s="59">
        <f t="shared" si="1"/>
        <v>1852600</v>
      </c>
      <c r="R45" s="57">
        <f t="shared" si="5"/>
        <v>32</v>
      </c>
      <c r="T45" s="50">
        <f t="shared" si="12"/>
        <v>-3.4053569140113784</v>
      </c>
      <c r="U45" s="50">
        <f t="shared" si="13"/>
        <v>2412698.9498188184</v>
      </c>
      <c r="V45" s="50">
        <f t="shared" ref="V45:V48" si="27">U45-P45</f>
        <v>560098.94981881836</v>
      </c>
      <c r="W45" s="74">
        <f t="shared" si="14"/>
        <v>1559090.272380061</v>
      </c>
      <c r="X45" s="76">
        <f t="shared" si="18"/>
        <v>-293509.72761993902</v>
      </c>
    </row>
    <row r="46" spans="2:24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28">B46+C46+D46</f>
        <v>32.049180327868854</v>
      </c>
      <c r="F46" s="57">
        <f t="shared" si="22"/>
        <v>-2.1207272727255199E-4</v>
      </c>
      <c r="G46" s="64">
        <f t="shared" si="25"/>
        <v>-4.6757992825613226E-4</v>
      </c>
      <c r="I46" s="52">
        <f t="shared" si="11"/>
        <v>41.063563636375207</v>
      </c>
      <c r="J46" s="73">
        <f t="shared" si="15"/>
        <v>25.477624376375932</v>
      </c>
      <c r="K46" s="5">
        <v>61000</v>
      </c>
      <c r="M46" s="6">
        <f t="shared" si="16"/>
        <v>5.536332179930796E-2</v>
      </c>
      <c r="N46" s="6" t="e">
        <f t="shared" ref="N46:N52" si="29">((100*L46)/L45)-100</f>
        <v>#DIV/0!</v>
      </c>
      <c r="P46" s="59">
        <f t="shared" si="1"/>
        <v>1955000</v>
      </c>
      <c r="R46" s="57">
        <f t="shared" si="5"/>
        <v>32</v>
      </c>
      <c r="T46" s="50">
        <f t="shared" si="12"/>
        <v>-3.1742562234400693</v>
      </c>
      <c r="U46" s="50">
        <f t="shared" si="13"/>
        <v>2504877.3818188878</v>
      </c>
      <c r="V46" s="50">
        <f t="shared" si="27"/>
        <v>549877.38181888778</v>
      </c>
      <c r="W46" s="74">
        <f t="shared" si="14"/>
        <v>1554135.0869589318</v>
      </c>
      <c r="X46" s="76">
        <f t="shared" si="18"/>
        <v>-400864.91304106824</v>
      </c>
    </row>
    <row r="47" spans="2:24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28"/>
        <v>32.047468354430379</v>
      </c>
      <c r="F47" s="57">
        <f t="shared" si="22"/>
        <v>-2.1207272727295066E-4</v>
      </c>
      <c r="G47" s="64">
        <f t="shared" si="25"/>
        <v>-4.6757992768994508E-4</v>
      </c>
      <c r="I47" s="52">
        <f t="shared" si="11"/>
        <v>40.597003636374716</v>
      </c>
      <c r="J47" s="73">
        <f t="shared" si="15"/>
        <v>24.448948569995473</v>
      </c>
      <c r="K47" s="5">
        <v>63200</v>
      </c>
      <c r="M47" s="6">
        <f t="shared" si="16"/>
        <v>3.6065573770491806E-2</v>
      </c>
      <c r="N47" s="6" t="e">
        <f t="shared" si="29"/>
        <v>#DIV/0!</v>
      </c>
      <c r="P47" s="59">
        <f t="shared" si="1"/>
        <v>2025400</v>
      </c>
      <c r="R47" s="57">
        <f t="shared" si="5"/>
        <v>32</v>
      </c>
      <c r="T47" s="50">
        <f t="shared" si="12"/>
        <v>-3.0289498359094975</v>
      </c>
      <c r="U47" s="50">
        <f t="shared" si="13"/>
        <v>2565730.6298188819</v>
      </c>
      <c r="V47" s="50">
        <f t="shared" si="27"/>
        <v>540330.62981888186</v>
      </c>
      <c r="W47" s="74">
        <f t="shared" si="14"/>
        <v>1545173.5496237138</v>
      </c>
      <c r="X47" s="76">
        <f t="shared" si="18"/>
        <v>-480226.45037628617</v>
      </c>
    </row>
    <row r="48" spans="2:24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28"/>
        <v>32.042716787697564</v>
      </c>
      <c r="F48" s="57">
        <f t="shared" si="22"/>
        <v>-2.1207272727653511E-4</v>
      </c>
      <c r="G48" s="77">
        <f>(J47-$I$17)/(K47-$K$17)</f>
        <v>-4.6757992768994508E-4</v>
      </c>
      <c r="I48" s="52">
        <f t="shared" si="11"/>
        <v>39.106132363620674</v>
      </c>
      <c r="J48" s="73">
        <f t="shared" si="15"/>
        <v>21.161861678335157</v>
      </c>
      <c r="K48" s="5">
        <v>70230</v>
      </c>
      <c r="M48" s="6">
        <f t="shared" si="16"/>
        <v>0.11123417721518987</v>
      </c>
      <c r="N48" s="6" t="e">
        <f t="shared" si="29"/>
        <v>#DIV/0!</v>
      </c>
      <c r="P48" s="59">
        <f t="shared" si="1"/>
        <v>2250360</v>
      </c>
      <c r="R48" s="57">
        <f t="shared" si="5"/>
        <v>32</v>
      </c>
      <c r="T48" s="50">
        <f t="shared" si="12"/>
        <v>-2.6256532767513128</v>
      </c>
      <c r="U48" s="50">
        <f t="shared" si="13"/>
        <v>2746423.67589708</v>
      </c>
      <c r="V48" s="50">
        <f t="shared" si="27"/>
        <v>496063.67589707999</v>
      </c>
      <c r="W48" s="74">
        <f t="shared" si="14"/>
        <v>1486197.5456694781</v>
      </c>
      <c r="X48" s="76">
        <f t="shared" si="18"/>
        <v>-764162.45433052187</v>
      </c>
    </row>
    <row r="49" spans="2:24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28"/>
        <v>32.037290242386575</v>
      </c>
      <c r="F49" s="57">
        <f t="shared" si="22"/>
        <v>-2.120727273011662E-4</v>
      </c>
      <c r="G49" s="64">
        <f>(J48-J47)/(K48-K47)</f>
        <v>-4.6757992768994535E-4</v>
      </c>
      <c r="I49" s="52">
        <f t="shared" si="11"/>
        <v>36.938749090602755</v>
      </c>
      <c r="J49" s="73">
        <f t="shared" si="15"/>
        <v>16.383194817343899</v>
      </c>
      <c r="K49" s="5">
        <v>80450</v>
      </c>
      <c r="M49" s="6">
        <f t="shared" si="16"/>
        <v>0.14552185675637191</v>
      </c>
      <c r="N49" s="6" t="e">
        <f t="shared" si="29"/>
        <v>#DIV/0!</v>
      </c>
      <c r="P49" s="59">
        <f t="shared" si="1"/>
        <v>2577400</v>
      </c>
      <c r="R49" s="57">
        <f t="shared" si="5"/>
        <v>32</v>
      </c>
      <c r="T49" s="50">
        <f t="shared" si="12"/>
        <v>-2.165066868922656</v>
      </c>
      <c r="U49" s="50">
        <f t="shared" si="13"/>
        <v>2971722.3643389917</v>
      </c>
      <c r="V49" s="50">
        <f t="shared" ref="V49" si="30">U49-P49</f>
        <v>394322.3643389917</v>
      </c>
      <c r="W49" s="74">
        <f t="shared" si="14"/>
        <v>1318028.0230553166</v>
      </c>
      <c r="X49" s="76">
        <f t="shared" si="18"/>
        <v>-1259371.9769446834</v>
      </c>
    </row>
    <row r="50" spans="2:24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28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11"/>
        <v>35.83809163392813</v>
      </c>
      <c r="J50" s="73">
        <f t="shared" si="15"/>
        <v>13.956454992632942</v>
      </c>
      <c r="K50" s="5">
        <v>85640</v>
      </c>
      <c r="M50" s="6">
        <f t="shared" si="16"/>
        <v>6.4512119328775638E-2</v>
      </c>
      <c r="N50" s="6" t="e">
        <f t="shared" si="29"/>
        <v>#DIV/0!</v>
      </c>
      <c r="P50" s="59">
        <f t="shared" si="1"/>
        <v>2743480</v>
      </c>
      <c r="R50" s="57">
        <f t="shared" si="5"/>
        <v>32</v>
      </c>
      <c r="T50" s="50">
        <f t="shared" si="12"/>
        <v>-1.9732558301172669</v>
      </c>
      <c r="U50" s="50">
        <f t="shared" si="13"/>
        <v>3069174.1675296049</v>
      </c>
      <c r="V50" s="52">
        <f t="shared" ref="V50" si="31">U50-P50</f>
        <v>325694.16752960486</v>
      </c>
      <c r="W50" s="74">
        <f t="shared" si="14"/>
        <v>1195230.8055690851</v>
      </c>
      <c r="X50" s="74"/>
    </row>
    <row r="51" spans="2:24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28"/>
        <v>32.033240997229917</v>
      </c>
      <c r="F51" s="65">
        <f>((I51-I17)/(K51-K17))</f>
        <v>-1.2724363638069971E-4</v>
      </c>
      <c r="G51" s="68"/>
      <c r="I51" s="52">
        <f t="shared" si="11"/>
        <v>42.516261816641851</v>
      </c>
      <c r="J51" s="73">
        <f t="shared" si="15"/>
        <v>54</v>
      </c>
      <c r="K51" s="5">
        <v>90250</v>
      </c>
      <c r="M51" s="6">
        <f t="shared" si="16"/>
        <v>5.3829985987856141E-2</v>
      </c>
      <c r="N51" s="6" t="e">
        <f t="shared" si="29"/>
        <v>#DIV/0!</v>
      </c>
      <c r="P51" s="59">
        <f t="shared" si="1"/>
        <v>2891000</v>
      </c>
      <c r="R51" s="57">
        <f t="shared" si="5"/>
        <v>32</v>
      </c>
      <c r="T51" s="50">
        <f t="shared" si="12"/>
        <v>0.32520057545777825</v>
      </c>
      <c r="U51" s="50">
        <f t="shared" si="13"/>
        <v>3837092.6289519272</v>
      </c>
      <c r="V51" s="50">
        <f t="shared" ref="V51:V52" si="32">U51-P51</f>
        <v>946092.62895192718</v>
      </c>
      <c r="W51" s="74">
        <f t="shared" si="14"/>
        <v>4873500</v>
      </c>
      <c r="X51" s="74"/>
    </row>
    <row r="52" spans="2:24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28"/>
        <v>32.031722533573017</v>
      </c>
      <c r="F52" s="57">
        <f t="shared" si="22"/>
        <v>-1.2724363638069949E-4</v>
      </c>
      <c r="G52" s="69"/>
      <c r="I52" s="52">
        <f t="shared" si="11"/>
        <v>41.966569307477229</v>
      </c>
      <c r="J52" s="73">
        <f t="shared" si="15"/>
        <v>54</v>
      </c>
      <c r="K52" s="5">
        <v>94570</v>
      </c>
      <c r="M52" s="6">
        <f t="shared" si="16"/>
        <v>4.7867036011080333E-2</v>
      </c>
      <c r="N52" s="6" t="e">
        <f t="shared" si="29"/>
        <v>#DIV/0!</v>
      </c>
      <c r="P52" s="59">
        <f t="shared" si="1"/>
        <v>3029240</v>
      </c>
      <c r="R52" s="57">
        <f t="shared" si="5"/>
        <v>32</v>
      </c>
      <c r="T52" s="50">
        <f t="shared" si="12"/>
        <v>-3.4874983186261357</v>
      </c>
      <c r="U52" s="50">
        <f t="shared" si="13"/>
        <v>3968778.4594081216</v>
      </c>
      <c r="V52" s="50">
        <f t="shared" si="32"/>
        <v>939538.45940812165</v>
      </c>
      <c r="W52" s="74">
        <f t="shared" si="14"/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opLeftCell="A22" workbookViewId="0">
      <selection activeCell="H32" sqref="H32"/>
    </sheetView>
  </sheetViews>
  <sheetFormatPr defaultColWidth="8.7265625" defaultRowHeight="14.5" x14ac:dyDescent="0.35"/>
  <cols>
    <col min="1" max="1" width="3.7265625" style="89" customWidth="1"/>
    <col min="2" max="2" width="10.81640625" style="89" customWidth="1"/>
    <col min="3" max="3" width="12.453125" style="89" bestFit="1" customWidth="1"/>
    <col min="4" max="4" width="10" style="89" bestFit="1" customWidth="1"/>
    <col min="5" max="5" width="10" style="91" customWidth="1"/>
    <col min="6" max="6" width="8.7265625" style="90" bestFit="1" customWidth="1"/>
    <col min="7" max="8" width="10.1796875" style="90" customWidth="1"/>
    <col min="9" max="9" width="11.81640625" style="89" customWidth="1"/>
    <col min="10" max="10" width="11.81640625" style="89" hidden="1" customWidth="1"/>
    <col min="11" max="11" width="11.81640625" style="71" customWidth="1"/>
    <col min="12" max="12" width="8.54296875" style="89" bestFit="1" customWidth="1"/>
    <col min="13" max="14" width="8.54296875" style="89" customWidth="1"/>
    <col min="15" max="15" width="12.453125" style="89" customWidth="1"/>
    <col min="16" max="16" width="12.81640625" style="89" customWidth="1"/>
    <col min="17" max="17" width="14.81640625" style="59" customWidth="1"/>
    <col min="18" max="18" width="11.453125" style="89" bestFit="1" customWidth="1"/>
    <col min="19" max="19" width="10" style="89" hidden="1" customWidth="1"/>
    <col min="20" max="20" width="11.453125" style="89" hidden="1" customWidth="1"/>
    <col min="21" max="21" width="12.453125" style="89" hidden="1" customWidth="1"/>
    <col min="22" max="22" width="11.453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F3" s="113" t="s">
        <v>609</v>
      </c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</row>
    <row r="4" spans="2:49" x14ac:dyDescent="0.35">
      <c r="F4" s="113" t="s">
        <v>613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</row>
    <row r="5" spans="2:49" ht="58" x14ac:dyDescent="0.35">
      <c r="B5" s="89" t="s">
        <v>638</v>
      </c>
      <c r="C5" s="89">
        <v>3000</v>
      </c>
      <c r="F5" s="114" t="s">
        <v>614</v>
      </c>
      <c r="G5" s="114"/>
      <c r="H5" s="114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</row>
    <row r="6" spans="2:49" ht="43.5" x14ac:dyDescent="0.35">
      <c r="B6" s="89" t="s">
        <v>622</v>
      </c>
      <c r="C6" s="89">
        <v>2</v>
      </c>
      <c r="F6" s="114" t="s">
        <v>612</v>
      </c>
      <c r="G6" s="114"/>
      <c r="H6" s="114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</row>
    <row r="7" spans="2:49" x14ac:dyDescent="0.35">
      <c r="F7" s="114" t="s">
        <v>618</v>
      </c>
      <c r="G7" s="114"/>
      <c r="H7" s="114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</row>
    <row r="8" spans="2:49" ht="27" customHeight="1" x14ac:dyDescent="0.35">
      <c r="B8" s="89" t="s">
        <v>639</v>
      </c>
      <c r="C8" s="66">
        <v>0.4</v>
      </c>
      <c r="F8" s="114"/>
      <c r="G8" s="114"/>
      <c r="H8" s="114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</row>
    <row r="11" spans="2:49" x14ac:dyDescent="0.35">
      <c r="B11" s="113" t="s">
        <v>615</v>
      </c>
      <c r="C11" s="113"/>
      <c r="D11" s="113"/>
      <c r="E11" s="113"/>
      <c r="F11" s="113"/>
      <c r="G11" s="113"/>
      <c r="H11" s="113"/>
      <c r="I11" s="113"/>
    </row>
    <row r="12" spans="2:49" x14ac:dyDescent="0.35">
      <c r="B12" s="113" t="s">
        <v>616</v>
      </c>
      <c r="C12" s="113"/>
      <c r="D12" s="113"/>
      <c r="E12" s="113"/>
      <c r="F12" s="113"/>
      <c r="G12" s="113"/>
      <c r="H12" s="113"/>
      <c r="I12" s="113"/>
    </row>
    <row r="13" spans="2:49" x14ac:dyDescent="0.35">
      <c r="B13" s="113" t="s">
        <v>617</v>
      </c>
      <c r="C13" s="113"/>
      <c r="D13" s="113"/>
      <c r="E13" s="113"/>
      <c r="F13" s="113"/>
      <c r="G13" s="113"/>
      <c r="H13" s="113"/>
      <c r="I13" s="113"/>
    </row>
    <row r="16" spans="2:49" ht="58" x14ac:dyDescent="0.35">
      <c r="B16" s="89" t="s">
        <v>532</v>
      </c>
      <c r="C16" s="6" t="s">
        <v>623</v>
      </c>
      <c r="D16" s="6" t="s">
        <v>624</v>
      </c>
      <c r="E16" s="6" t="s">
        <v>647</v>
      </c>
      <c r="F16" s="48" t="s">
        <v>604</v>
      </c>
      <c r="G16" s="48" t="s">
        <v>636</v>
      </c>
      <c r="H16" s="48" t="s">
        <v>643</v>
      </c>
      <c r="I16" s="49" t="s">
        <v>631</v>
      </c>
      <c r="J16" s="50" t="s">
        <v>632</v>
      </c>
      <c r="K16" s="75" t="s">
        <v>642</v>
      </c>
      <c r="L16" s="6" t="s">
        <v>626</v>
      </c>
      <c r="M16" s="6" t="s">
        <v>644</v>
      </c>
      <c r="N16" s="6" t="s">
        <v>645</v>
      </c>
      <c r="O16" s="49" t="s">
        <v>646</v>
      </c>
      <c r="P16" s="49" t="s">
        <v>633</v>
      </c>
      <c r="Q16" s="57" t="s">
        <v>625</v>
      </c>
      <c r="R16" s="49" t="s">
        <v>606</v>
      </c>
      <c r="S16" s="6" t="s">
        <v>629</v>
      </c>
      <c r="T16" s="49" t="s">
        <v>630</v>
      </c>
      <c r="U16" s="50" t="s">
        <v>637</v>
      </c>
      <c r="V16" s="74" t="s">
        <v>640</v>
      </c>
      <c r="W16" s="74" t="s">
        <v>641</v>
      </c>
    </row>
    <row r="17" spans="2:23" x14ac:dyDescent="0.35">
      <c r="C17" s="6"/>
      <c r="D17" s="6"/>
      <c r="E17" s="6"/>
      <c r="F17" s="48"/>
      <c r="G17" s="48"/>
      <c r="H17" s="48"/>
      <c r="I17" s="49">
        <v>54</v>
      </c>
      <c r="J17" s="50">
        <v>54</v>
      </c>
      <c r="K17" s="72"/>
      <c r="L17" s="6"/>
      <c r="M17" s="6">
        <v>0</v>
      </c>
      <c r="N17" s="6"/>
      <c r="O17" s="49"/>
      <c r="P17" s="49">
        <f>M17*I17</f>
        <v>0</v>
      </c>
      <c r="Q17" s="57">
        <f>F17*L17</f>
        <v>0</v>
      </c>
      <c r="R17" s="49">
        <f>M17*(I17-F17)</f>
        <v>0</v>
      </c>
      <c r="S17" s="57"/>
      <c r="T17" s="49"/>
      <c r="U17" s="50"/>
      <c r="V17" s="74"/>
      <c r="W17" s="74"/>
    </row>
    <row r="18" spans="2:23" x14ac:dyDescent="0.35">
      <c r="B18" s="89">
        <v>30</v>
      </c>
      <c r="C18" s="6">
        <f>$C$5/M18</f>
        <v>6.8181818181818183</v>
      </c>
      <c r="D18" s="6">
        <v>2</v>
      </c>
      <c r="E18" s="6">
        <v>0</v>
      </c>
      <c r="F18" s="48">
        <f>B18+C18+D18+B18*E18%</f>
        <v>38.81818181818182</v>
      </c>
      <c r="G18" s="57" t="e">
        <f>((I17-I16)/(M17-M16))</f>
        <v>#VALUE!</v>
      </c>
      <c r="H18" s="48"/>
      <c r="I18" s="49">
        <v>52</v>
      </c>
      <c r="J18" s="50">
        <v>52</v>
      </c>
      <c r="K18" s="72"/>
      <c r="L18" s="6"/>
      <c r="M18" s="6">
        <v>440</v>
      </c>
      <c r="N18" s="6"/>
      <c r="O18" s="49"/>
      <c r="P18" s="49">
        <f t="shared" ref="P18:P25" si="0">M18*I18</f>
        <v>22880</v>
      </c>
      <c r="Q18" s="57">
        <f>F18*M18</f>
        <v>17080</v>
      </c>
      <c r="R18" s="49">
        <f t="shared" ref="R18:R29" si="1">M18*(I18-F18)</f>
        <v>5799.9999999999991</v>
      </c>
      <c r="S18" s="57" t="e">
        <f t="shared" ref="S18:S52" si="2">(Q18-Q17)/(L18-L17)</f>
        <v>#DIV/0!</v>
      </c>
      <c r="T18" s="49" t="e">
        <f t="shared" ref="T18:T41" si="3">(P18-P17)/(L18-L17)</f>
        <v>#DIV/0!</v>
      </c>
      <c r="U18" s="50"/>
      <c r="V18" s="74"/>
      <c r="W18" s="74"/>
    </row>
    <row r="19" spans="2:23" x14ac:dyDescent="0.35">
      <c r="B19" s="89">
        <v>30</v>
      </c>
      <c r="C19" s="6">
        <f t="shared" ref="C19:C53" si="4">$C$5/M19</f>
        <v>3.9473684210526314</v>
      </c>
      <c r="D19" s="6">
        <v>2</v>
      </c>
      <c r="E19" s="6">
        <v>0</v>
      </c>
      <c r="F19" s="48">
        <f t="shared" ref="F19:F53" si="5">B19+C19+D19+B19*E19%</f>
        <v>35.94736842105263</v>
      </c>
      <c r="G19" s="57">
        <f>((I18-I17)/(M18-M17))</f>
        <v>-4.5454545454545452E-3</v>
      </c>
      <c r="H19" s="57"/>
      <c r="I19" s="49">
        <f>G19*M19 +$I$17</f>
        <v>50.545454545454547</v>
      </c>
      <c r="J19" s="50"/>
      <c r="K19" s="72"/>
      <c r="L19" s="6"/>
      <c r="M19" s="6">
        <v>760</v>
      </c>
      <c r="N19" s="6">
        <f>((100*M19)/M18)-100</f>
        <v>72.72727272727272</v>
      </c>
      <c r="O19" s="6">
        <f>((100*M19)/M18)-100</f>
        <v>72.72727272727272</v>
      </c>
      <c r="P19" s="49">
        <f t="shared" si="0"/>
        <v>38414.545454545456</v>
      </c>
      <c r="Q19" s="57">
        <f t="shared" ref="Q19:Q53" si="6">F19*M19</f>
        <v>27320</v>
      </c>
      <c r="R19" s="49">
        <f t="shared" si="1"/>
        <v>11094.545454545456</v>
      </c>
      <c r="S19" s="57" t="e">
        <f t="shared" si="2"/>
        <v>#DIV/0!</v>
      </c>
      <c r="T19" s="49" t="e">
        <f t="shared" si="3"/>
        <v>#DIV/0!</v>
      </c>
      <c r="U19" s="50"/>
      <c r="V19" s="74"/>
      <c r="W19" s="74"/>
    </row>
    <row r="20" spans="2:23" x14ac:dyDescent="0.35">
      <c r="B20" s="89">
        <v>30</v>
      </c>
      <c r="C20" s="6">
        <f t="shared" si="4"/>
        <v>3.2608695652173911</v>
      </c>
      <c r="D20" s="6">
        <v>2</v>
      </c>
      <c r="E20" s="6">
        <v>0</v>
      </c>
      <c r="F20" s="48">
        <f t="shared" si="5"/>
        <v>35.260869565217391</v>
      </c>
      <c r="G20" s="57">
        <f t="shared" ref="G20:G53" si="7">((I19-I18)/(M19-M18))</f>
        <v>-4.5454545454545418E-3</v>
      </c>
      <c r="H20" s="57"/>
      <c r="I20" s="49">
        <f t="shared" ref="I20:I25" si="8">G20*M20 +$I$17</f>
        <v>49.81818181818182</v>
      </c>
      <c r="J20" s="50"/>
      <c r="K20" s="72"/>
      <c r="L20" s="6"/>
      <c r="M20" s="6">
        <v>920</v>
      </c>
      <c r="N20" s="6">
        <f>(M20-M19)/M19</f>
        <v>0.21052631578947367</v>
      </c>
      <c r="O20" s="6">
        <f>(M20-M19)/M19</f>
        <v>0.21052631578947367</v>
      </c>
      <c r="P20" s="49">
        <f t="shared" si="0"/>
        <v>45832.727272727272</v>
      </c>
      <c r="Q20" s="57">
        <f t="shared" si="6"/>
        <v>32440</v>
      </c>
      <c r="R20" s="49">
        <f t="shared" si="1"/>
        <v>13392.727272727276</v>
      </c>
      <c r="S20" s="57" t="e">
        <f t="shared" si="2"/>
        <v>#DIV/0!</v>
      </c>
      <c r="T20" s="49" t="e">
        <f t="shared" si="3"/>
        <v>#DIV/0!</v>
      </c>
      <c r="U20" s="50"/>
      <c r="V20" s="74"/>
      <c r="W20" s="74"/>
    </row>
    <row r="21" spans="2:23" x14ac:dyDescent="0.35">
      <c r="B21" s="89">
        <v>30</v>
      </c>
      <c r="C21" s="6">
        <f t="shared" si="4"/>
        <v>2.4793388429752068</v>
      </c>
      <c r="D21" s="6">
        <v>2</v>
      </c>
      <c r="E21" s="6">
        <v>0</v>
      </c>
      <c r="F21" s="48">
        <f t="shared" si="5"/>
        <v>34.47933884297521</v>
      </c>
      <c r="G21" s="57">
        <f t="shared" si="7"/>
        <v>-4.5454545454545418E-3</v>
      </c>
      <c r="H21" s="57"/>
      <c r="I21" s="49">
        <f t="shared" si="8"/>
        <v>48.500000000000007</v>
      </c>
      <c r="J21" s="50"/>
      <c r="K21" s="72"/>
      <c r="L21" s="6"/>
      <c r="M21" s="6">
        <v>1210</v>
      </c>
      <c r="N21" s="6">
        <f t="shared" ref="N21:N53" si="9">(M21-M20)/M20</f>
        <v>0.31521739130434784</v>
      </c>
      <c r="O21" s="6">
        <f t="shared" ref="O21:O53" si="10">(M21-M20)/M20</f>
        <v>0.31521739130434784</v>
      </c>
      <c r="P21" s="49">
        <f t="shared" si="0"/>
        <v>58685.000000000007</v>
      </c>
      <c r="Q21" s="57">
        <f t="shared" si="6"/>
        <v>41720.000000000007</v>
      </c>
      <c r="R21" s="49">
        <f t="shared" si="1"/>
        <v>16965.000000000004</v>
      </c>
      <c r="S21" s="57" t="e">
        <f t="shared" si="2"/>
        <v>#DIV/0!</v>
      </c>
      <c r="T21" s="49" t="e">
        <f t="shared" si="3"/>
        <v>#DIV/0!</v>
      </c>
      <c r="U21" s="50"/>
      <c r="V21" s="74"/>
      <c r="W21" s="74"/>
    </row>
    <row r="22" spans="2:23" x14ac:dyDescent="0.35">
      <c r="B22" s="89">
        <v>30</v>
      </c>
      <c r="C22" s="6">
        <f t="shared" si="4"/>
        <v>2.2388059701492535</v>
      </c>
      <c r="D22" s="6">
        <v>2</v>
      </c>
      <c r="E22" s="6">
        <v>0</v>
      </c>
      <c r="F22" s="48">
        <f t="shared" si="5"/>
        <v>34.238805970149251</v>
      </c>
      <c r="G22" s="57">
        <f t="shared" si="7"/>
        <v>-4.5454545454545279E-3</v>
      </c>
      <c r="H22" s="57"/>
      <c r="I22" s="49">
        <f t="shared" si="8"/>
        <v>47.909090909090935</v>
      </c>
      <c r="J22" s="50"/>
      <c r="K22" s="72"/>
      <c r="L22" s="6"/>
      <c r="M22" s="6">
        <v>1340</v>
      </c>
      <c r="N22" s="6">
        <f t="shared" si="9"/>
        <v>0.10743801652892562</v>
      </c>
      <c r="O22" s="6">
        <f t="shared" si="10"/>
        <v>0.10743801652892562</v>
      </c>
      <c r="P22" s="49">
        <f t="shared" si="0"/>
        <v>64198.181818181853</v>
      </c>
      <c r="Q22" s="57">
        <f t="shared" si="6"/>
        <v>45879.999999999993</v>
      </c>
      <c r="R22" s="49">
        <f t="shared" si="1"/>
        <v>18318.181818181856</v>
      </c>
      <c r="S22" s="57" t="e">
        <f t="shared" si="2"/>
        <v>#DIV/0!</v>
      </c>
      <c r="T22" s="49" t="e">
        <f t="shared" si="3"/>
        <v>#DIV/0!</v>
      </c>
      <c r="U22" s="50"/>
      <c r="V22" s="74"/>
      <c r="W22" s="74"/>
    </row>
    <row r="23" spans="2:23" x14ac:dyDescent="0.35">
      <c r="B23" s="89">
        <v>30</v>
      </c>
      <c r="C23" s="6">
        <f t="shared" si="4"/>
        <v>1.9736842105263157</v>
      </c>
      <c r="D23" s="6">
        <v>2</v>
      </c>
      <c r="E23" s="6">
        <v>0</v>
      </c>
      <c r="F23" s="48">
        <f t="shared" si="5"/>
        <v>33.973684210526315</v>
      </c>
      <c r="G23" s="57">
        <f t="shared" si="7"/>
        <v>-4.5454545454544013E-3</v>
      </c>
      <c r="H23" s="57"/>
      <c r="I23" s="49">
        <f t="shared" si="8"/>
        <v>47.090909090909307</v>
      </c>
      <c r="J23" s="50"/>
      <c r="K23" s="72"/>
      <c r="L23" s="6"/>
      <c r="M23" s="6">
        <v>1520</v>
      </c>
      <c r="N23" s="6">
        <f t="shared" si="9"/>
        <v>0.13432835820895522</v>
      </c>
      <c r="O23" s="6">
        <f t="shared" si="10"/>
        <v>0.13432835820895522</v>
      </c>
      <c r="P23" s="49">
        <f t="shared" si="0"/>
        <v>71578.181818182144</v>
      </c>
      <c r="Q23" s="57">
        <f t="shared" si="6"/>
        <v>51640</v>
      </c>
      <c r="R23" s="49">
        <f t="shared" si="1"/>
        <v>19938.181818182147</v>
      </c>
      <c r="S23" s="57" t="e">
        <f t="shared" si="2"/>
        <v>#DIV/0!</v>
      </c>
      <c r="T23" s="49" t="e">
        <f t="shared" si="3"/>
        <v>#DIV/0!</v>
      </c>
      <c r="U23" s="50"/>
      <c r="V23" s="74"/>
      <c r="W23" s="74"/>
    </row>
    <row r="24" spans="2:23" x14ac:dyDescent="0.35">
      <c r="B24" s="89">
        <v>30</v>
      </c>
      <c r="C24" s="6">
        <f t="shared" si="4"/>
        <v>1.5544041450777202</v>
      </c>
      <c r="D24" s="6">
        <v>2</v>
      </c>
      <c r="E24" s="6">
        <v>0</v>
      </c>
      <c r="F24" s="48">
        <f t="shared" si="5"/>
        <v>33.554404145077719</v>
      </c>
      <c r="G24" s="57">
        <f t="shared" si="7"/>
        <v>-4.5454545454534905E-3</v>
      </c>
      <c r="H24" s="57"/>
      <c r="I24" s="49">
        <f t="shared" si="8"/>
        <v>45.227272727274766</v>
      </c>
      <c r="J24" s="50"/>
      <c r="K24" s="72"/>
      <c r="L24" s="6"/>
      <c r="M24" s="6">
        <v>1930</v>
      </c>
      <c r="N24" s="6">
        <f t="shared" si="9"/>
        <v>0.26973684210526316</v>
      </c>
      <c r="O24" s="6">
        <f t="shared" si="10"/>
        <v>0.26973684210526316</v>
      </c>
      <c r="P24" s="49">
        <f t="shared" si="0"/>
        <v>87288.636363640297</v>
      </c>
      <c r="Q24" s="57">
        <f t="shared" si="6"/>
        <v>64760</v>
      </c>
      <c r="R24" s="49">
        <f t="shared" si="1"/>
        <v>22528.6363636403</v>
      </c>
      <c r="S24" s="57" t="e">
        <f t="shared" si="2"/>
        <v>#DIV/0!</v>
      </c>
      <c r="T24" s="49" t="e">
        <f t="shared" si="3"/>
        <v>#DIV/0!</v>
      </c>
      <c r="U24" s="50"/>
      <c r="V24" s="74"/>
      <c r="W24" s="74"/>
    </row>
    <row r="25" spans="2:23" x14ac:dyDescent="0.35">
      <c r="B25" s="89">
        <v>30</v>
      </c>
      <c r="C25" s="6">
        <f t="shared" si="4"/>
        <v>1.2345679012345678</v>
      </c>
      <c r="D25" s="6">
        <v>2</v>
      </c>
      <c r="E25" s="6">
        <v>0</v>
      </c>
      <c r="F25" s="48">
        <f t="shared" si="5"/>
        <v>33.23456790123457</v>
      </c>
      <c r="G25" s="57">
        <f t="shared" si="7"/>
        <v>-4.5454545454500991E-3</v>
      </c>
      <c r="H25" s="59">
        <v>-4.5454545454500991E-3</v>
      </c>
      <c r="I25" s="49">
        <f t="shared" si="8"/>
        <v>42.954545454556261</v>
      </c>
      <c r="J25" s="60">
        <f>G25*L25 +$I$17</f>
        <v>54</v>
      </c>
      <c r="K25" s="92">
        <v>42.954545454556261</v>
      </c>
      <c r="L25" s="88"/>
      <c r="M25" s="88">
        <v>2430</v>
      </c>
      <c r="N25" s="6">
        <f t="shared" si="9"/>
        <v>0.25906735751295334</v>
      </c>
      <c r="O25" s="6">
        <f t="shared" si="10"/>
        <v>0.25906735751295334</v>
      </c>
      <c r="P25" s="49">
        <f t="shared" si="0"/>
        <v>104379.54545457171</v>
      </c>
      <c r="Q25" s="57">
        <f t="shared" si="6"/>
        <v>80760</v>
      </c>
      <c r="R25" s="51">
        <f t="shared" si="1"/>
        <v>23619.545454571708</v>
      </c>
      <c r="S25" s="57" t="e">
        <f t="shared" si="2"/>
        <v>#DIV/0!</v>
      </c>
      <c r="T25" s="49" t="e">
        <f t="shared" si="3"/>
        <v>#DIV/0!</v>
      </c>
      <c r="U25" s="50"/>
      <c r="V25" s="74"/>
      <c r="W25" s="74"/>
    </row>
    <row r="26" spans="2:23" x14ac:dyDescent="0.35">
      <c r="B26" s="89">
        <v>30</v>
      </c>
      <c r="C26" s="6">
        <f t="shared" si="4"/>
        <v>0.759493670886076</v>
      </c>
      <c r="D26" s="6">
        <v>2</v>
      </c>
      <c r="E26" s="6">
        <v>0</v>
      </c>
      <c r="F26" s="48">
        <f t="shared" si="5"/>
        <v>32.759493670886073</v>
      </c>
      <c r="G26" s="57">
        <f t="shared" si="7"/>
        <v>-4.5454545454370106E-3</v>
      </c>
      <c r="H26" s="86">
        <f>H25-(H25*(O26))</f>
        <v>-1.7022072577611482E-3</v>
      </c>
      <c r="I26" s="51"/>
      <c r="J26" s="61">
        <f t="shared" ref="J26:J52" si="11">(G25*L26)+$J$17</f>
        <v>54</v>
      </c>
      <c r="K26" s="73">
        <f t="shared" ref="K26:K35" si="12">$I$17+(M26*H26)</f>
        <v>47.276281331843464</v>
      </c>
      <c r="L26" s="6"/>
      <c r="M26" s="6">
        <v>3950</v>
      </c>
      <c r="N26" s="6">
        <f t="shared" si="9"/>
        <v>0.62551440329218111</v>
      </c>
      <c r="O26" s="6">
        <f t="shared" si="10"/>
        <v>0.62551440329218111</v>
      </c>
      <c r="P26" s="49">
        <f t="shared" ref="P26:P41" si="13">L26*I26</f>
        <v>0</v>
      </c>
      <c r="Q26" s="57">
        <f t="shared" si="6"/>
        <v>129399.99999999999</v>
      </c>
      <c r="R26" s="49">
        <f>M26*(I26-F26)</f>
        <v>-129399.99999999999</v>
      </c>
      <c r="S26" s="57" t="e">
        <f t="shared" si="2"/>
        <v>#DIV/0!</v>
      </c>
      <c r="T26" s="49" t="e">
        <f t="shared" si="3"/>
        <v>#DIV/0!</v>
      </c>
      <c r="U26" s="50" t="e">
        <f t="shared" ref="U26:U52" si="14">((L26-L25)/(J26-J25))*J26/L26</f>
        <v>#DIV/0!</v>
      </c>
      <c r="V26" s="74">
        <f>M26*K26</f>
        <v>186741.31126078169</v>
      </c>
      <c r="W26" s="76">
        <f t="shared" ref="W26:W53" si="15">V26-Q26</f>
        <v>57341.311260781702</v>
      </c>
    </row>
    <row r="27" spans="2:23" x14ac:dyDescent="0.35">
      <c r="B27" s="89">
        <v>30</v>
      </c>
      <c r="C27" s="6">
        <f t="shared" si="4"/>
        <v>0.72815533980582525</v>
      </c>
      <c r="D27" s="6">
        <v>2</v>
      </c>
      <c r="E27" s="6">
        <v>0</v>
      </c>
      <c r="F27" s="48">
        <f t="shared" si="5"/>
        <v>32.728155339805824</v>
      </c>
      <c r="G27" s="57">
        <f t="shared" si="7"/>
        <v>-2.8259569377997541E-2</v>
      </c>
      <c r="H27" s="77">
        <f>(K26-$J$17)/(M26-$M$17)</f>
        <v>-1.7022072577611484E-3</v>
      </c>
      <c r="I27" s="51"/>
      <c r="J27" s="61">
        <f t="shared" si="11"/>
        <v>54</v>
      </c>
      <c r="K27" s="73">
        <f t="shared" si="12"/>
        <v>46.986906098024065</v>
      </c>
      <c r="L27" s="6"/>
      <c r="M27" s="6">
        <v>4120</v>
      </c>
      <c r="N27" s="6">
        <f t="shared" si="9"/>
        <v>4.3037974683544304E-2</v>
      </c>
      <c r="O27" s="6">
        <f t="shared" si="10"/>
        <v>4.3037974683544304E-2</v>
      </c>
      <c r="P27" s="49">
        <f t="shared" si="13"/>
        <v>0</v>
      </c>
      <c r="Q27" s="57">
        <f t="shared" si="6"/>
        <v>134840</v>
      </c>
      <c r="R27" s="49">
        <f t="shared" si="1"/>
        <v>-134840</v>
      </c>
      <c r="S27" s="57" t="e">
        <f t="shared" si="2"/>
        <v>#DIV/0!</v>
      </c>
      <c r="T27" s="49" t="e">
        <f t="shared" si="3"/>
        <v>#DIV/0!</v>
      </c>
      <c r="U27" s="50" t="e">
        <f t="shared" si="14"/>
        <v>#DIV/0!</v>
      </c>
      <c r="V27" s="74">
        <f t="shared" ref="V27:V53" si="16">M27*K27</f>
        <v>193586.05312385914</v>
      </c>
      <c r="W27" s="76">
        <f t="shared" si="15"/>
        <v>58746.053123859136</v>
      </c>
    </row>
    <row r="28" spans="2:23" x14ac:dyDescent="0.35">
      <c r="B28" s="89">
        <v>30</v>
      </c>
      <c r="C28" s="6">
        <f t="shared" si="4"/>
        <v>0.61349693251533743</v>
      </c>
      <c r="D28" s="6">
        <v>2</v>
      </c>
      <c r="E28" s="6">
        <v>5</v>
      </c>
      <c r="F28" s="48">
        <f t="shared" si="5"/>
        <v>34.113496932515339</v>
      </c>
      <c r="G28" s="57">
        <f t="shared" si="7"/>
        <v>0</v>
      </c>
      <c r="H28" s="64">
        <f>(K27-K26)/(M27-M26)</f>
        <v>-1.7022072577611712E-3</v>
      </c>
      <c r="I28" s="51"/>
      <c r="J28" s="52">
        <f t="shared" si="11"/>
        <v>54</v>
      </c>
      <c r="K28" s="73">
        <f t="shared" si="12"/>
        <v>45.676206509547875</v>
      </c>
      <c r="L28" s="6"/>
      <c r="M28" s="6">
        <v>4890</v>
      </c>
      <c r="N28" s="6">
        <f t="shared" si="9"/>
        <v>0.18689320388349515</v>
      </c>
      <c r="O28" s="6">
        <f t="shared" si="10"/>
        <v>0.18689320388349515</v>
      </c>
      <c r="P28" s="49">
        <f t="shared" si="13"/>
        <v>0</v>
      </c>
      <c r="Q28" s="57">
        <f t="shared" si="6"/>
        <v>166815</v>
      </c>
      <c r="R28" s="49">
        <f t="shared" si="1"/>
        <v>-166815</v>
      </c>
      <c r="S28" s="57" t="e">
        <f t="shared" si="2"/>
        <v>#DIV/0!</v>
      </c>
      <c r="T28" s="49" t="e">
        <f t="shared" si="3"/>
        <v>#DIV/0!</v>
      </c>
      <c r="U28" s="50" t="e">
        <f t="shared" si="14"/>
        <v>#DIV/0!</v>
      </c>
      <c r="V28" s="74">
        <f t="shared" si="16"/>
        <v>223356.64983168911</v>
      </c>
      <c r="W28" s="76">
        <f t="shared" si="15"/>
        <v>56541.649831689108</v>
      </c>
    </row>
    <row r="29" spans="2:23" x14ac:dyDescent="0.35">
      <c r="B29" s="89">
        <v>30</v>
      </c>
      <c r="C29" s="6">
        <f t="shared" si="4"/>
        <v>0.52910052910052907</v>
      </c>
      <c r="D29" s="6">
        <v>2</v>
      </c>
      <c r="E29" s="6">
        <v>5</v>
      </c>
      <c r="F29" s="48">
        <f t="shared" si="5"/>
        <v>34.029100529100532</v>
      </c>
      <c r="G29" s="57">
        <f t="shared" si="7"/>
        <v>0</v>
      </c>
      <c r="H29" s="64">
        <f t="shared" ref="H29:H30" si="17">(K28-K27)/(M28-M27)</f>
        <v>-1.7022072577612857E-3</v>
      </c>
      <c r="I29" s="51"/>
      <c r="J29" s="52">
        <f t="shared" si="11"/>
        <v>54</v>
      </c>
      <c r="K29" s="73">
        <f t="shared" si="12"/>
        <v>44.348484848493513</v>
      </c>
      <c r="L29" s="6"/>
      <c r="M29" s="6">
        <v>5670</v>
      </c>
      <c r="N29" s="6">
        <f t="shared" si="9"/>
        <v>0.15950920245398773</v>
      </c>
      <c r="O29" s="6">
        <f t="shared" si="10"/>
        <v>0.15950920245398773</v>
      </c>
      <c r="P29" s="49">
        <f t="shared" si="13"/>
        <v>0</v>
      </c>
      <c r="Q29" s="57">
        <f t="shared" si="6"/>
        <v>192945.00000000003</v>
      </c>
      <c r="R29" s="49">
        <f t="shared" si="1"/>
        <v>-192945.00000000003</v>
      </c>
      <c r="S29" s="57" t="e">
        <f t="shared" si="2"/>
        <v>#DIV/0!</v>
      </c>
      <c r="T29" s="49" t="e">
        <f t="shared" si="3"/>
        <v>#DIV/0!</v>
      </c>
      <c r="U29" s="50" t="e">
        <f t="shared" si="14"/>
        <v>#DIV/0!</v>
      </c>
      <c r="V29" s="74">
        <f t="shared" si="16"/>
        <v>251455.90909095822</v>
      </c>
      <c r="W29" s="76">
        <f t="shared" si="15"/>
        <v>58510.909090958186</v>
      </c>
    </row>
    <row r="30" spans="2:23" x14ac:dyDescent="0.35">
      <c r="B30" s="89">
        <v>30</v>
      </c>
      <c r="C30" s="6">
        <f t="shared" si="4"/>
        <v>0.49019607843137253</v>
      </c>
      <c r="D30" s="6">
        <v>2</v>
      </c>
      <c r="E30" s="6">
        <v>5</v>
      </c>
      <c r="F30" s="48">
        <f t="shared" si="5"/>
        <v>33.990196078431367</v>
      </c>
      <c r="G30" s="57">
        <f t="shared" si="7"/>
        <v>0</v>
      </c>
      <c r="H30" s="64">
        <f t="shared" si="17"/>
        <v>-1.7022072577620023E-3</v>
      </c>
      <c r="I30" s="51"/>
      <c r="J30" s="50">
        <f t="shared" si="11"/>
        <v>54</v>
      </c>
      <c r="K30" s="73">
        <f t="shared" si="12"/>
        <v>43.582491582496544</v>
      </c>
      <c r="L30" s="88"/>
      <c r="M30" s="88">
        <v>6120</v>
      </c>
      <c r="N30" s="6">
        <f t="shared" si="9"/>
        <v>7.9365079365079361E-2</v>
      </c>
      <c r="O30" s="6">
        <f t="shared" si="10"/>
        <v>7.9365079365079361E-2</v>
      </c>
      <c r="P30" s="51">
        <f t="shared" si="13"/>
        <v>0</v>
      </c>
      <c r="Q30" s="57">
        <f t="shared" si="6"/>
        <v>208019.99999999997</v>
      </c>
      <c r="R30" s="51">
        <f t="shared" ref="R30:R41" si="18">L30*(I30-F30)</f>
        <v>0</v>
      </c>
      <c r="S30" s="58" t="e">
        <f t="shared" si="2"/>
        <v>#DIV/0!</v>
      </c>
      <c r="T30" s="51" t="e">
        <f t="shared" si="3"/>
        <v>#DIV/0!</v>
      </c>
      <c r="U30" s="52" t="e">
        <f t="shared" si="14"/>
        <v>#DIV/0!</v>
      </c>
      <c r="V30" s="74">
        <f t="shared" si="16"/>
        <v>266724.84848487884</v>
      </c>
      <c r="W30" s="76">
        <f t="shared" si="15"/>
        <v>58704.848484878865</v>
      </c>
    </row>
    <row r="31" spans="2:23" x14ac:dyDescent="0.35">
      <c r="B31" s="89">
        <v>30</v>
      </c>
      <c r="C31" s="6">
        <f t="shared" si="4"/>
        <v>0.35971223021582732</v>
      </c>
      <c r="D31" s="6">
        <v>2</v>
      </c>
      <c r="E31" s="6">
        <v>5</v>
      </c>
      <c r="F31" s="48">
        <f t="shared" si="5"/>
        <v>33.859712230215827</v>
      </c>
      <c r="G31" s="57">
        <f t="shared" si="7"/>
        <v>0</v>
      </c>
      <c r="H31" s="86">
        <f>H30-(H30*(O31))</f>
        <v>-1.0847399191620602E-3</v>
      </c>
      <c r="I31" s="51"/>
      <c r="J31" s="63">
        <f t="shared" si="11"/>
        <v>54</v>
      </c>
      <c r="K31" s="73">
        <f t="shared" si="12"/>
        <v>44.95326907418842</v>
      </c>
      <c r="L31" s="6"/>
      <c r="M31" s="6">
        <v>8340</v>
      </c>
      <c r="N31" s="6">
        <f t="shared" si="9"/>
        <v>0.36274509803921567</v>
      </c>
      <c r="O31" s="6">
        <f t="shared" si="10"/>
        <v>0.36274509803921567</v>
      </c>
      <c r="P31" s="49">
        <f t="shared" si="13"/>
        <v>0</v>
      </c>
      <c r="Q31" s="57">
        <f t="shared" si="6"/>
        <v>282390</v>
      </c>
      <c r="R31" s="49">
        <f t="shared" si="18"/>
        <v>0</v>
      </c>
      <c r="S31" s="57" t="e">
        <f t="shared" si="2"/>
        <v>#DIV/0!</v>
      </c>
      <c r="T31" s="49" t="e">
        <f t="shared" si="3"/>
        <v>#DIV/0!</v>
      </c>
      <c r="U31" s="50" t="e">
        <f t="shared" si="14"/>
        <v>#DIV/0!</v>
      </c>
      <c r="V31" s="74">
        <f t="shared" si="16"/>
        <v>374910.26407873142</v>
      </c>
      <c r="W31" s="76">
        <f t="shared" si="15"/>
        <v>92520.264078731416</v>
      </c>
    </row>
    <row r="32" spans="2:23" x14ac:dyDescent="0.35">
      <c r="B32" s="89">
        <v>30</v>
      </c>
      <c r="C32" s="6">
        <f t="shared" si="4"/>
        <v>0.3051881993896236</v>
      </c>
      <c r="D32" s="89">
        <v>2</v>
      </c>
      <c r="E32" s="91">
        <v>10</v>
      </c>
      <c r="F32" s="48">
        <f t="shared" si="5"/>
        <v>35.305188199389619</v>
      </c>
      <c r="G32" s="57">
        <f t="shared" si="7"/>
        <v>0</v>
      </c>
      <c r="H32" s="77">
        <f>(K31-$J$17)/(M31-$M$17)</f>
        <v>-1.08473991916206E-3</v>
      </c>
      <c r="I32" s="51"/>
      <c r="J32" s="52">
        <f t="shared" si="11"/>
        <v>54</v>
      </c>
      <c r="K32" s="73">
        <f t="shared" si="12"/>
        <v>43.337006594636946</v>
      </c>
      <c r="M32" s="89">
        <v>9830</v>
      </c>
      <c r="N32" s="6">
        <f t="shared" si="9"/>
        <v>0.17865707434052758</v>
      </c>
      <c r="O32" s="6">
        <f t="shared" si="10"/>
        <v>0.17865707434052758</v>
      </c>
      <c r="P32" s="49">
        <f t="shared" si="13"/>
        <v>0</v>
      </c>
      <c r="Q32" s="57">
        <f t="shared" si="6"/>
        <v>347049.99999999994</v>
      </c>
      <c r="R32" s="49">
        <f t="shared" si="18"/>
        <v>0</v>
      </c>
      <c r="S32" s="57" t="e">
        <f t="shared" si="2"/>
        <v>#DIV/0!</v>
      </c>
      <c r="T32" s="49" t="e">
        <f t="shared" si="3"/>
        <v>#DIV/0!</v>
      </c>
      <c r="U32" s="50" t="e">
        <f t="shared" si="14"/>
        <v>#DIV/0!</v>
      </c>
      <c r="V32" s="74">
        <f t="shared" si="16"/>
        <v>426002.77482528117</v>
      </c>
      <c r="W32" s="76">
        <f t="shared" si="15"/>
        <v>78952.774825281231</v>
      </c>
    </row>
    <row r="33" spans="2:23" x14ac:dyDescent="0.35">
      <c r="B33" s="89">
        <v>30</v>
      </c>
      <c r="C33" s="6">
        <f t="shared" si="4"/>
        <v>0.24084778420038536</v>
      </c>
      <c r="D33" s="89">
        <v>2</v>
      </c>
      <c r="E33" s="91">
        <v>10</v>
      </c>
      <c r="F33" s="48">
        <f t="shared" si="5"/>
        <v>35.240847784200383</v>
      </c>
      <c r="G33" s="57">
        <f t="shared" si="7"/>
        <v>0</v>
      </c>
      <c r="H33" s="86">
        <f>H32-(H32*(O33))</f>
        <v>-7.9496097432792264E-4</v>
      </c>
      <c r="I33" s="51"/>
      <c r="J33" s="52">
        <f t="shared" si="11"/>
        <v>54</v>
      </c>
      <c r="K33" s="73">
        <f t="shared" si="12"/>
        <v>44.097966103771398</v>
      </c>
      <c r="M33" s="89">
        <v>12456</v>
      </c>
      <c r="N33" s="6">
        <f t="shared" si="9"/>
        <v>0.26714140386571722</v>
      </c>
      <c r="O33" s="6">
        <f t="shared" si="10"/>
        <v>0.26714140386571722</v>
      </c>
      <c r="P33" s="49">
        <f t="shared" si="13"/>
        <v>0</v>
      </c>
      <c r="Q33" s="57">
        <f t="shared" si="6"/>
        <v>438960</v>
      </c>
      <c r="R33" s="49">
        <f t="shared" si="18"/>
        <v>0</v>
      </c>
      <c r="S33" s="57" t="e">
        <f t="shared" si="2"/>
        <v>#DIV/0!</v>
      </c>
      <c r="T33" s="49" t="e">
        <f t="shared" si="3"/>
        <v>#DIV/0!</v>
      </c>
      <c r="U33" s="50" t="e">
        <f t="shared" si="14"/>
        <v>#DIV/0!</v>
      </c>
      <c r="V33" s="74">
        <f t="shared" si="16"/>
        <v>549284.26578857657</v>
      </c>
      <c r="W33" s="76">
        <f t="shared" si="15"/>
        <v>110324.26578857657</v>
      </c>
    </row>
    <row r="34" spans="2:23" x14ac:dyDescent="0.35">
      <c r="B34" s="89">
        <v>30</v>
      </c>
      <c r="C34" s="6">
        <f t="shared" si="4"/>
        <v>0.16853932584269662</v>
      </c>
      <c r="D34" s="89">
        <v>2</v>
      </c>
      <c r="E34" s="91">
        <v>10</v>
      </c>
      <c r="F34" s="48">
        <f t="shared" si="5"/>
        <v>35.168539325842701</v>
      </c>
      <c r="G34" s="57">
        <f t="shared" si="7"/>
        <v>0</v>
      </c>
      <c r="H34" s="86">
        <f>H33-(H33*(O34))</f>
        <v>-4.53898719446065E-4</v>
      </c>
      <c r="I34" s="80"/>
      <c r="J34" s="80">
        <f t="shared" si="11"/>
        <v>54</v>
      </c>
      <c r="K34" s="73">
        <f t="shared" si="12"/>
        <v>45.920602793860041</v>
      </c>
      <c r="L34" s="10"/>
      <c r="M34" s="10">
        <v>17800</v>
      </c>
      <c r="N34" s="6">
        <f t="shared" si="9"/>
        <v>0.42903018625561978</v>
      </c>
      <c r="O34" s="6">
        <f t="shared" si="10"/>
        <v>0.42903018625561978</v>
      </c>
      <c r="P34" s="26">
        <f t="shared" si="13"/>
        <v>0</v>
      </c>
      <c r="Q34" s="57">
        <f t="shared" si="6"/>
        <v>626000.00000000012</v>
      </c>
      <c r="R34" s="26">
        <f t="shared" si="18"/>
        <v>0</v>
      </c>
      <c r="S34" s="82" t="e">
        <f t="shared" si="2"/>
        <v>#DIV/0!</v>
      </c>
      <c r="T34" s="26" t="e">
        <f t="shared" si="3"/>
        <v>#DIV/0!</v>
      </c>
      <c r="U34" s="26" t="e">
        <f t="shared" si="14"/>
        <v>#DIV/0!</v>
      </c>
      <c r="V34" s="74">
        <f t="shared" si="16"/>
        <v>817386.72973070876</v>
      </c>
      <c r="W34" s="84">
        <f t="shared" si="15"/>
        <v>191386.72973070864</v>
      </c>
    </row>
    <row r="35" spans="2:23" x14ac:dyDescent="0.35">
      <c r="B35" s="89">
        <v>30</v>
      </c>
      <c r="C35" s="6">
        <f t="shared" si="4"/>
        <v>0.2</v>
      </c>
      <c r="D35" s="89">
        <v>2</v>
      </c>
      <c r="E35" s="91">
        <v>10</v>
      </c>
      <c r="F35" s="48">
        <f t="shared" si="5"/>
        <v>35.200000000000003</v>
      </c>
      <c r="G35" s="57">
        <f t="shared" si="7"/>
        <v>0</v>
      </c>
      <c r="H35" s="86">
        <f>H34-(H34*(O35))</f>
        <v>-5.2529851801061454E-4</v>
      </c>
      <c r="I35" s="80"/>
      <c r="J35" s="80">
        <f t="shared" si="11"/>
        <v>54</v>
      </c>
      <c r="K35" s="73">
        <f t="shared" si="12"/>
        <v>46.12052222984078</v>
      </c>
      <c r="L35" s="10"/>
      <c r="M35" s="10">
        <v>15000</v>
      </c>
      <c r="N35" s="6">
        <f t="shared" si="9"/>
        <v>-0.15730337078651685</v>
      </c>
      <c r="O35" s="6">
        <f t="shared" si="10"/>
        <v>-0.15730337078651685</v>
      </c>
      <c r="P35" s="26">
        <f t="shared" si="13"/>
        <v>0</v>
      </c>
      <c r="Q35" s="57">
        <f t="shared" si="6"/>
        <v>528000</v>
      </c>
      <c r="R35" s="26">
        <f t="shared" si="18"/>
        <v>0</v>
      </c>
      <c r="S35" s="82" t="e">
        <f t="shared" si="2"/>
        <v>#DIV/0!</v>
      </c>
      <c r="T35" s="26" t="e">
        <f t="shared" si="3"/>
        <v>#DIV/0!</v>
      </c>
      <c r="U35" s="26" t="e">
        <f t="shared" si="14"/>
        <v>#DIV/0!</v>
      </c>
      <c r="V35" s="74">
        <f t="shared" si="16"/>
        <v>691807.83344761166</v>
      </c>
      <c r="W35" s="84">
        <f t="shared" si="15"/>
        <v>163807.83344761166</v>
      </c>
    </row>
    <row r="36" spans="2:23" x14ac:dyDescent="0.35">
      <c r="B36" s="89">
        <v>30</v>
      </c>
      <c r="C36" s="6">
        <f t="shared" si="4"/>
        <v>0.25</v>
      </c>
      <c r="D36" s="89">
        <v>2</v>
      </c>
      <c r="E36" s="91">
        <v>10</v>
      </c>
      <c r="F36" s="48">
        <f t="shared" si="5"/>
        <v>35.25</v>
      </c>
      <c r="G36" s="57">
        <f t="shared" si="7"/>
        <v>0</v>
      </c>
      <c r="H36" s="94">
        <f>(K35-$J$17)/(M35-$M$17)</f>
        <v>-5.2529851801061465E-4</v>
      </c>
      <c r="I36" s="80"/>
      <c r="J36" s="80">
        <f t="shared" si="11"/>
        <v>54</v>
      </c>
      <c r="K36" s="73">
        <f>(K35/M35)*M36</f>
        <v>36.896417783872629</v>
      </c>
      <c r="L36" s="10"/>
      <c r="M36" s="10">
        <v>12000</v>
      </c>
      <c r="N36" s="6">
        <f t="shared" si="9"/>
        <v>-0.2</v>
      </c>
      <c r="O36" s="6">
        <f t="shared" si="10"/>
        <v>-0.2</v>
      </c>
      <c r="P36" s="26">
        <f t="shared" si="13"/>
        <v>0</v>
      </c>
      <c r="Q36" s="57">
        <f t="shared" si="6"/>
        <v>423000</v>
      </c>
      <c r="R36" s="26">
        <f t="shared" si="18"/>
        <v>0</v>
      </c>
      <c r="S36" s="82" t="e">
        <f t="shared" si="2"/>
        <v>#DIV/0!</v>
      </c>
      <c r="T36" s="26" t="e">
        <f t="shared" si="3"/>
        <v>#DIV/0!</v>
      </c>
      <c r="U36" s="26" t="e">
        <f t="shared" si="14"/>
        <v>#DIV/0!</v>
      </c>
      <c r="V36" s="74">
        <f t="shared" si="16"/>
        <v>442757.01340647152</v>
      </c>
      <c r="W36" s="84">
        <f t="shared" si="15"/>
        <v>19757.013406471524</v>
      </c>
    </row>
    <row r="37" spans="2:23" x14ac:dyDescent="0.35">
      <c r="B37" s="89">
        <v>30</v>
      </c>
      <c r="C37" s="6">
        <f t="shared" si="4"/>
        <v>0.27272727272727271</v>
      </c>
      <c r="D37" s="89">
        <v>2</v>
      </c>
      <c r="E37" s="91">
        <v>10</v>
      </c>
      <c r="F37" s="48">
        <f t="shared" si="5"/>
        <v>35.272727272727273</v>
      </c>
      <c r="G37" s="57">
        <f t="shared" si="7"/>
        <v>0</v>
      </c>
      <c r="H37" s="95">
        <f>(K36-$I$17)/(M36-$M$17)</f>
        <v>-1.4252985180106142E-3</v>
      </c>
      <c r="I37" s="80"/>
      <c r="J37" s="80">
        <f t="shared" si="11"/>
        <v>54</v>
      </c>
      <c r="K37" s="73">
        <f>(K36/M36)*M37</f>
        <v>33.821716301883242</v>
      </c>
      <c r="L37" s="10"/>
      <c r="M37" s="10">
        <v>11000</v>
      </c>
      <c r="N37" s="6">
        <f t="shared" si="9"/>
        <v>-8.3333333333333329E-2</v>
      </c>
      <c r="O37" s="6">
        <f t="shared" si="10"/>
        <v>-8.3333333333333329E-2</v>
      </c>
      <c r="P37" s="26">
        <f t="shared" si="13"/>
        <v>0</v>
      </c>
      <c r="Q37" s="57">
        <f t="shared" si="6"/>
        <v>388000</v>
      </c>
      <c r="R37" s="26">
        <f t="shared" si="18"/>
        <v>0</v>
      </c>
      <c r="S37" s="82" t="e">
        <f t="shared" si="2"/>
        <v>#DIV/0!</v>
      </c>
      <c r="T37" s="26" t="e">
        <f t="shared" si="3"/>
        <v>#DIV/0!</v>
      </c>
      <c r="U37" s="26" t="e">
        <f t="shared" si="14"/>
        <v>#DIV/0!</v>
      </c>
      <c r="V37" s="74">
        <f t="shared" si="16"/>
        <v>372038.87932071567</v>
      </c>
      <c r="W37" s="84">
        <f t="shared" si="15"/>
        <v>-15961.12067928433</v>
      </c>
    </row>
    <row r="38" spans="2:23" x14ac:dyDescent="0.35">
      <c r="B38" s="89">
        <v>30</v>
      </c>
      <c r="C38" s="6">
        <f t="shared" si="4"/>
        <v>0.33333333333333331</v>
      </c>
      <c r="D38" s="89">
        <v>2</v>
      </c>
      <c r="E38" s="91">
        <v>10</v>
      </c>
      <c r="F38" s="48">
        <f t="shared" si="5"/>
        <v>35.333333333333329</v>
      </c>
      <c r="G38" s="57">
        <f t="shared" si="7"/>
        <v>0</v>
      </c>
      <c r="H38" s="95">
        <f>(K37-$I$17)/(M37-$M$17)</f>
        <v>-1.8343894271015235E-3</v>
      </c>
      <c r="I38" s="80"/>
      <c r="J38" s="80">
        <f t="shared" si="11"/>
        <v>54</v>
      </c>
      <c r="K38" s="73">
        <f>(K37/M37)*M38</f>
        <v>27.67231333790447</v>
      </c>
      <c r="L38" s="10"/>
      <c r="M38" s="10">
        <v>9000</v>
      </c>
      <c r="N38" s="6">
        <f t="shared" si="9"/>
        <v>-0.18181818181818182</v>
      </c>
      <c r="O38" s="6">
        <f t="shared" si="10"/>
        <v>-0.18181818181818182</v>
      </c>
      <c r="P38" s="26">
        <f t="shared" si="13"/>
        <v>0</v>
      </c>
      <c r="Q38" s="57">
        <f t="shared" si="6"/>
        <v>317999.99999999994</v>
      </c>
      <c r="R38" s="26">
        <f t="shared" si="18"/>
        <v>0</v>
      </c>
      <c r="S38" s="82" t="e">
        <f t="shared" si="2"/>
        <v>#DIV/0!</v>
      </c>
      <c r="T38" s="26" t="e">
        <f t="shared" si="3"/>
        <v>#DIV/0!</v>
      </c>
      <c r="U38" s="26" t="e">
        <f t="shared" si="14"/>
        <v>#DIV/0!</v>
      </c>
      <c r="V38" s="74">
        <f t="shared" si="16"/>
        <v>249050.82004114022</v>
      </c>
      <c r="W38" s="84">
        <f t="shared" si="15"/>
        <v>-68949.179958859721</v>
      </c>
    </row>
    <row r="39" spans="2:23" x14ac:dyDescent="0.35">
      <c r="B39" s="89">
        <v>30</v>
      </c>
      <c r="C39" s="6">
        <f t="shared" si="4"/>
        <v>0.42857142857142855</v>
      </c>
      <c r="D39" s="89">
        <v>2</v>
      </c>
      <c r="E39" s="91">
        <v>15</v>
      </c>
      <c r="F39" s="48">
        <f t="shared" si="5"/>
        <v>36.928571428571431</v>
      </c>
      <c r="G39" s="57">
        <f t="shared" si="7"/>
        <v>0</v>
      </c>
      <c r="H39" s="95">
        <f>(K38-$I$17)/(M38-$M$17)</f>
        <v>-2.9252985180106147E-3</v>
      </c>
      <c r="I39" s="51"/>
      <c r="J39" s="52">
        <f t="shared" si="11"/>
        <v>54</v>
      </c>
      <c r="K39" s="73">
        <f>(K38/M38)*M39</f>
        <v>21.522910373925697</v>
      </c>
      <c r="M39" s="89">
        <v>7000</v>
      </c>
      <c r="N39" s="6">
        <f t="shared" si="9"/>
        <v>-0.22222222222222221</v>
      </c>
      <c r="O39" s="6">
        <f t="shared" si="10"/>
        <v>-0.22222222222222221</v>
      </c>
      <c r="P39" s="49">
        <f t="shared" si="13"/>
        <v>0</v>
      </c>
      <c r="Q39" s="57">
        <f t="shared" si="6"/>
        <v>258500</v>
      </c>
      <c r="R39" s="49">
        <f t="shared" si="18"/>
        <v>0</v>
      </c>
      <c r="S39" s="57" t="e">
        <f t="shared" si="2"/>
        <v>#DIV/0!</v>
      </c>
      <c r="T39" s="49" t="e">
        <f t="shared" si="3"/>
        <v>#DIV/0!</v>
      </c>
      <c r="U39" s="50" t="e">
        <f t="shared" si="14"/>
        <v>#DIV/0!</v>
      </c>
      <c r="V39" s="74">
        <f t="shared" si="16"/>
        <v>150660.37261747988</v>
      </c>
      <c r="W39" s="76">
        <f t="shared" si="15"/>
        <v>-107839.62738252012</v>
      </c>
    </row>
    <row r="40" spans="2:23" x14ac:dyDescent="0.35">
      <c r="B40" s="89">
        <v>30</v>
      </c>
      <c r="C40" s="6">
        <f t="shared" si="4"/>
        <v>0.22727272727272727</v>
      </c>
      <c r="D40" s="89">
        <v>2</v>
      </c>
      <c r="E40" s="91">
        <v>15</v>
      </c>
      <c r="F40" s="48">
        <f t="shared" si="5"/>
        <v>36.727272727272727</v>
      </c>
      <c r="G40" s="57">
        <f t="shared" si="7"/>
        <v>0</v>
      </c>
      <c r="H40" s="95">
        <f>(K39-$I$17)/(M39-$M$17)</f>
        <v>-4.6395842322963293E-3</v>
      </c>
      <c r="I40" s="51"/>
      <c r="J40" s="52">
        <f t="shared" si="11"/>
        <v>54</v>
      </c>
      <c r="K40" s="73">
        <f>(K39/M39)*M40</f>
        <v>40.586059562259891</v>
      </c>
      <c r="M40" s="89">
        <v>13200</v>
      </c>
      <c r="N40" s="6">
        <f t="shared" si="9"/>
        <v>0.88571428571428568</v>
      </c>
      <c r="O40" s="6">
        <f t="shared" si="10"/>
        <v>0.88571428571428568</v>
      </c>
      <c r="P40" s="49">
        <f t="shared" si="13"/>
        <v>0</v>
      </c>
      <c r="Q40" s="57">
        <f t="shared" si="6"/>
        <v>484800</v>
      </c>
      <c r="R40" s="49">
        <f t="shared" si="18"/>
        <v>0</v>
      </c>
      <c r="S40" s="57" t="e">
        <f t="shared" si="2"/>
        <v>#DIV/0!</v>
      </c>
      <c r="T40" s="49" t="e">
        <f t="shared" si="3"/>
        <v>#DIV/0!</v>
      </c>
      <c r="U40" s="50" t="e">
        <f t="shared" si="14"/>
        <v>#DIV/0!</v>
      </c>
      <c r="V40" s="74">
        <f t="shared" si="16"/>
        <v>535735.98622183059</v>
      </c>
      <c r="W40" s="76">
        <f t="shared" si="15"/>
        <v>50935.986221830593</v>
      </c>
    </row>
    <row r="41" spans="2:23" x14ac:dyDescent="0.35">
      <c r="B41" s="89">
        <v>30</v>
      </c>
      <c r="C41" s="6">
        <f t="shared" si="4"/>
        <v>0.22727272727272727</v>
      </c>
      <c r="D41" s="89">
        <v>2</v>
      </c>
      <c r="E41" s="91">
        <v>15</v>
      </c>
      <c r="F41" s="48">
        <f t="shared" si="5"/>
        <v>36.727272727272727</v>
      </c>
      <c r="G41" s="57">
        <f t="shared" si="7"/>
        <v>0</v>
      </c>
      <c r="H41" s="77">
        <f>(K40-$J$17)/(M40-$M$17)</f>
        <v>-1.0162076089197053E-3</v>
      </c>
      <c r="I41" s="51"/>
      <c r="J41" s="52">
        <f t="shared" si="11"/>
        <v>54</v>
      </c>
      <c r="K41" s="73">
        <f t="shared" ref="K41:K53" si="19">$I$17+(M41*H41)</f>
        <v>40.586059562259891</v>
      </c>
      <c r="M41" s="89">
        <v>13200</v>
      </c>
      <c r="N41" s="6">
        <f t="shared" si="9"/>
        <v>0</v>
      </c>
      <c r="O41" s="6">
        <f t="shared" si="10"/>
        <v>0</v>
      </c>
      <c r="P41" s="49">
        <f t="shared" si="13"/>
        <v>0</v>
      </c>
      <c r="Q41" s="57">
        <f t="shared" si="6"/>
        <v>484800</v>
      </c>
      <c r="R41" s="49">
        <f t="shared" si="18"/>
        <v>0</v>
      </c>
      <c r="S41" s="57" t="e">
        <f t="shared" si="2"/>
        <v>#DIV/0!</v>
      </c>
      <c r="T41" s="49" t="e">
        <f t="shared" si="3"/>
        <v>#DIV/0!</v>
      </c>
      <c r="U41" s="50" t="e">
        <f t="shared" si="14"/>
        <v>#DIV/0!</v>
      </c>
      <c r="V41" s="74">
        <f t="shared" si="16"/>
        <v>535735.98622183059</v>
      </c>
      <c r="W41" s="76">
        <f t="shared" si="15"/>
        <v>50935.986221830593</v>
      </c>
    </row>
    <row r="42" spans="2:23" x14ac:dyDescent="0.35">
      <c r="B42" s="89">
        <v>30</v>
      </c>
      <c r="C42" s="6">
        <f t="shared" si="4"/>
        <v>0.15424164524421594</v>
      </c>
      <c r="D42" s="89">
        <v>2</v>
      </c>
      <c r="E42" s="91">
        <v>15</v>
      </c>
      <c r="F42" s="48">
        <f t="shared" si="5"/>
        <v>36.654241645244213</v>
      </c>
      <c r="G42" s="57" t="e">
        <f t="shared" si="7"/>
        <v>#DIV/0!</v>
      </c>
      <c r="H42" s="77">
        <f>(K41-$J$17)/(M41-$M$17)</f>
        <v>-1.0162076089197053E-3</v>
      </c>
      <c r="J42" s="52">
        <f t="shared" si="11"/>
        <v>54</v>
      </c>
      <c r="K42" s="73">
        <f t="shared" si="19"/>
        <v>34.23476200651173</v>
      </c>
      <c r="M42" s="89">
        <v>19450</v>
      </c>
      <c r="N42" s="6">
        <f t="shared" si="9"/>
        <v>0.47348484848484851</v>
      </c>
      <c r="O42" s="6">
        <f t="shared" si="10"/>
        <v>0.47348484848484851</v>
      </c>
      <c r="Q42" s="57">
        <f t="shared" si="6"/>
        <v>712924.99999999988</v>
      </c>
      <c r="S42" s="57" t="e">
        <f t="shared" si="2"/>
        <v>#DIV/0!</v>
      </c>
      <c r="U42" s="50" t="e">
        <f t="shared" si="14"/>
        <v>#DIV/0!</v>
      </c>
      <c r="V42" s="74">
        <f t="shared" si="16"/>
        <v>665866.1210266531</v>
      </c>
      <c r="W42" s="76">
        <f t="shared" si="15"/>
        <v>-47058.878973346786</v>
      </c>
    </row>
    <row r="43" spans="2:23" x14ac:dyDescent="0.35">
      <c r="B43" s="89">
        <v>30</v>
      </c>
      <c r="C43" s="6">
        <f t="shared" si="4"/>
        <v>0.12214983713355049</v>
      </c>
      <c r="D43" s="89">
        <v>2</v>
      </c>
      <c r="E43" s="91">
        <v>15</v>
      </c>
      <c r="F43" s="48">
        <f t="shared" si="5"/>
        <v>36.622149837133549</v>
      </c>
      <c r="G43" s="57">
        <f t="shared" si="7"/>
        <v>0</v>
      </c>
      <c r="H43" s="86">
        <f>H42-(H42*(O43))</f>
        <v>-7.4922453017524804E-4</v>
      </c>
      <c r="J43" s="52" t="e">
        <f t="shared" si="11"/>
        <v>#DIV/0!</v>
      </c>
      <c r="K43" s="73">
        <f t="shared" si="19"/>
        <v>35.599045538895908</v>
      </c>
      <c r="M43" s="89">
        <v>24560</v>
      </c>
      <c r="N43" s="6">
        <f t="shared" si="9"/>
        <v>0.26272493573264782</v>
      </c>
      <c r="O43" s="6">
        <f t="shared" si="10"/>
        <v>0.26272493573264782</v>
      </c>
      <c r="Q43" s="57">
        <f t="shared" si="6"/>
        <v>899440</v>
      </c>
      <c r="S43" s="57" t="e">
        <f t="shared" si="2"/>
        <v>#DIV/0!</v>
      </c>
      <c r="U43" s="50" t="e">
        <f t="shared" si="14"/>
        <v>#DIV/0!</v>
      </c>
      <c r="V43" s="74">
        <f t="shared" si="16"/>
        <v>874312.55843528348</v>
      </c>
      <c r="W43" s="76">
        <f t="shared" si="15"/>
        <v>-25127.441564716515</v>
      </c>
    </row>
    <row r="44" spans="2:23" x14ac:dyDescent="0.35">
      <c r="B44" s="89">
        <v>30</v>
      </c>
      <c r="C44" s="6">
        <f t="shared" si="4"/>
        <v>7.2639225181598058E-2</v>
      </c>
      <c r="D44" s="89">
        <v>2</v>
      </c>
      <c r="E44" s="91">
        <v>15</v>
      </c>
      <c r="F44" s="48">
        <f t="shared" si="5"/>
        <v>36.572639225181597</v>
      </c>
      <c r="G44" s="57">
        <f t="shared" si="7"/>
        <v>0</v>
      </c>
      <c r="H44" s="86">
        <f>H43-(H43*(O44))</f>
        <v>-2.3855601897273778E-4</v>
      </c>
      <c r="J44" s="52">
        <f t="shared" si="11"/>
        <v>54</v>
      </c>
      <c r="K44" s="73">
        <f t="shared" si="19"/>
        <v>44.147636416425932</v>
      </c>
      <c r="M44" s="89">
        <v>41300</v>
      </c>
      <c r="N44" s="6">
        <f t="shared" si="9"/>
        <v>0.6815960912052117</v>
      </c>
      <c r="O44" s="6">
        <f t="shared" si="10"/>
        <v>0.6815960912052117</v>
      </c>
      <c r="Q44" s="57">
        <f t="shared" si="6"/>
        <v>1510450</v>
      </c>
      <c r="S44" s="57" t="e">
        <f t="shared" si="2"/>
        <v>#DIV/0!</v>
      </c>
      <c r="U44" s="50" t="e">
        <f t="shared" si="14"/>
        <v>#DIV/0!</v>
      </c>
      <c r="V44" s="74">
        <f t="shared" si="16"/>
        <v>1823297.383998391</v>
      </c>
      <c r="W44" s="76">
        <f t="shared" si="15"/>
        <v>312847.38399839099</v>
      </c>
    </row>
    <row r="45" spans="2:23" x14ac:dyDescent="0.35">
      <c r="B45" s="89">
        <v>30</v>
      </c>
      <c r="C45" s="6">
        <f t="shared" si="4"/>
        <v>6.0240963855421686E-2</v>
      </c>
      <c r="D45" s="89">
        <v>2</v>
      </c>
      <c r="E45" s="91">
        <v>15</v>
      </c>
      <c r="F45" s="48">
        <f t="shared" si="5"/>
        <v>36.560240963855421</v>
      </c>
      <c r="G45" s="57">
        <f t="shared" si="7"/>
        <v>0</v>
      </c>
      <c r="H45" s="86">
        <f>H44-(H44*(O45))</f>
        <v>-1.8945853322774331E-4</v>
      </c>
      <c r="J45" s="52">
        <f t="shared" si="11"/>
        <v>54</v>
      </c>
      <c r="K45" s="73">
        <f t="shared" si="19"/>
        <v>44.564965045258383</v>
      </c>
      <c r="M45" s="89">
        <v>49800</v>
      </c>
      <c r="N45" s="6">
        <f t="shared" si="9"/>
        <v>0.20581113801452786</v>
      </c>
      <c r="O45" s="6">
        <f t="shared" si="10"/>
        <v>0.20581113801452786</v>
      </c>
      <c r="Q45" s="57">
        <f t="shared" si="6"/>
        <v>1820700</v>
      </c>
      <c r="S45" s="57" t="e">
        <f t="shared" si="2"/>
        <v>#DIV/0!</v>
      </c>
      <c r="U45" s="50" t="e">
        <f t="shared" si="14"/>
        <v>#DIV/0!</v>
      </c>
      <c r="V45" s="74">
        <f t="shared" si="16"/>
        <v>2219335.2592538674</v>
      </c>
      <c r="W45" s="76">
        <f t="shared" si="15"/>
        <v>398635.25925386744</v>
      </c>
    </row>
    <row r="46" spans="2:23" x14ac:dyDescent="0.35">
      <c r="B46" s="89">
        <v>30</v>
      </c>
      <c r="C46" s="6">
        <f t="shared" si="4"/>
        <v>5.2910052910052907E-2</v>
      </c>
      <c r="D46" s="89">
        <v>2</v>
      </c>
      <c r="E46" s="91">
        <v>15</v>
      </c>
      <c r="F46" s="48">
        <f t="shared" si="5"/>
        <v>36.55291005291005</v>
      </c>
      <c r="G46" s="57">
        <f t="shared" si="7"/>
        <v>0</v>
      </c>
      <c r="H46" s="77">
        <f>(K45-$J$17)/(M45-$M$17)</f>
        <v>-1.8945853322774331E-4</v>
      </c>
      <c r="J46" s="52">
        <f t="shared" si="11"/>
        <v>54</v>
      </c>
      <c r="K46" s="73">
        <f t="shared" si="19"/>
        <v>43.257701165986958</v>
      </c>
      <c r="M46" s="89">
        <v>56700</v>
      </c>
      <c r="N46" s="6">
        <f t="shared" si="9"/>
        <v>0.13855421686746988</v>
      </c>
      <c r="O46" s="6">
        <f t="shared" si="10"/>
        <v>0.13855421686746988</v>
      </c>
      <c r="Q46" s="57">
        <f t="shared" si="6"/>
        <v>2072549.9999999998</v>
      </c>
      <c r="S46" s="57" t="e">
        <f t="shared" si="2"/>
        <v>#DIV/0!</v>
      </c>
      <c r="U46" s="50" t="e">
        <f t="shared" si="14"/>
        <v>#DIV/0!</v>
      </c>
      <c r="V46" s="74">
        <f t="shared" si="16"/>
        <v>2452711.6561114606</v>
      </c>
      <c r="W46" s="76">
        <f t="shared" si="15"/>
        <v>380161.65611146088</v>
      </c>
    </row>
    <row r="47" spans="2:23" x14ac:dyDescent="0.35">
      <c r="B47" s="89">
        <v>30</v>
      </c>
      <c r="C47" s="6">
        <f t="shared" si="4"/>
        <v>4.746835443037975E-2</v>
      </c>
      <c r="D47" s="89">
        <v>2</v>
      </c>
      <c r="E47" s="91">
        <v>15</v>
      </c>
      <c r="F47" s="48">
        <f t="shared" si="5"/>
        <v>36.547468354430379</v>
      </c>
      <c r="G47" s="57">
        <f t="shared" si="7"/>
        <v>0</v>
      </c>
      <c r="H47" s="86">
        <f t="shared" ref="H47:H53" si="20">H46-(H46*(O47))</f>
        <v>-1.6773930102350465E-4</v>
      </c>
      <c r="J47" s="52">
        <f t="shared" si="11"/>
        <v>54</v>
      </c>
      <c r="K47" s="73">
        <f t="shared" si="19"/>
        <v>43.398876175314506</v>
      </c>
      <c r="M47" s="89">
        <v>63200</v>
      </c>
      <c r="N47" s="6">
        <f t="shared" si="9"/>
        <v>0.1146384479717813</v>
      </c>
      <c r="O47" s="6">
        <f t="shared" si="10"/>
        <v>0.1146384479717813</v>
      </c>
      <c r="Q47" s="57">
        <f t="shared" si="6"/>
        <v>2309800</v>
      </c>
      <c r="S47" s="57" t="e">
        <f t="shared" si="2"/>
        <v>#DIV/0!</v>
      </c>
      <c r="U47" s="50" t="e">
        <f t="shared" si="14"/>
        <v>#DIV/0!</v>
      </c>
      <c r="V47" s="74">
        <f t="shared" si="16"/>
        <v>2742808.9742798768</v>
      </c>
      <c r="W47" s="76">
        <f t="shared" si="15"/>
        <v>433008.9742798768</v>
      </c>
    </row>
    <row r="48" spans="2:23" x14ac:dyDescent="0.35">
      <c r="B48" s="89">
        <v>30</v>
      </c>
      <c r="C48" s="6">
        <f t="shared" si="4"/>
        <v>4.2716787697565144E-2</v>
      </c>
      <c r="D48" s="89">
        <v>2</v>
      </c>
      <c r="E48" s="91">
        <v>15</v>
      </c>
      <c r="F48" s="48">
        <f t="shared" si="5"/>
        <v>36.542716787697564</v>
      </c>
      <c r="G48" s="57">
        <f t="shared" si="7"/>
        <v>0</v>
      </c>
      <c r="H48" s="86">
        <f t="shared" si="20"/>
        <v>-1.4908095788750405E-4</v>
      </c>
      <c r="J48" s="52">
        <f t="shared" si="11"/>
        <v>54</v>
      </c>
      <c r="K48" s="73">
        <f t="shared" si="19"/>
        <v>43.530044327560589</v>
      </c>
      <c r="M48" s="89">
        <v>70230</v>
      </c>
      <c r="N48" s="6">
        <f t="shared" si="9"/>
        <v>0.11123417721518987</v>
      </c>
      <c r="O48" s="6">
        <f t="shared" si="10"/>
        <v>0.11123417721518987</v>
      </c>
      <c r="Q48" s="57">
        <f t="shared" si="6"/>
        <v>2566395</v>
      </c>
      <c r="S48" s="57" t="e">
        <f t="shared" si="2"/>
        <v>#DIV/0!</v>
      </c>
      <c r="U48" s="50" t="e">
        <f t="shared" si="14"/>
        <v>#DIV/0!</v>
      </c>
      <c r="V48" s="74">
        <f t="shared" si="16"/>
        <v>3057115.01312458</v>
      </c>
      <c r="W48" s="76">
        <f t="shared" si="15"/>
        <v>490720.01312458003</v>
      </c>
    </row>
    <row r="49" spans="2:23" x14ac:dyDescent="0.35">
      <c r="B49" s="89">
        <v>30</v>
      </c>
      <c r="C49" s="6">
        <f t="shared" si="4"/>
        <v>3.7290242386575516E-2</v>
      </c>
      <c r="D49" s="89">
        <v>2</v>
      </c>
      <c r="E49" s="91">
        <v>15</v>
      </c>
      <c r="F49" s="48">
        <f t="shared" si="5"/>
        <v>36.537290242386575</v>
      </c>
      <c r="G49" s="57">
        <f t="shared" si="7"/>
        <v>0</v>
      </c>
      <c r="H49" s="86">
        <f t="shared" si="20"/>
        <v>-1.2738642008869598E-4</v>
      </c>
      <c r="J49" s="52">
        <f t="shared" si="11"/>
        <v>54</v>
      </c>
      <c r="K49" s="73">
        <f t="shared" si="19"/>
        <v>43.751762503864406</v>
      </c>
      <c r="M49" s="89">
        <v>80450</v>
      </c>
      <c r="N49" s="6">
        <f t="shared" si="9"/>
        <v>0.14552185675637191</v>
      </c>
      <c r="O49" s="6">
        <f t="shared" si="10"/>
        <v>0.14552185675637191</v>
      </c>
      <c r="Q49" s="57">
        <f t="shared" si="6"/>
        <v>2939425</v>
      </c>
      <c r="S49" s="57" t="e">
        <f t="shared" si="2"/>
        <v>#DIV/0!</v>
      </c>
      <c r="U49" s="50" t="e">
        <f t="shared" si="14"/>
        <v>#DIV/0!</v>
      </c>
      <c r="V49" s="74">
        <f t="shared" si="16"/>
        <v>3519829.2934358916</v>
      </c>
      <c r="W49" s="76">
        <f t="shared" si="15"/>
        <v>580404.29343589162</v>
      </c>
    </row>
    <row r="50" spans="2:23" x14ac:dyDescent="0.35">
      <c r="B50" s="89">
        <v>30</v>
      </c>
      <c r="C50" s="6">
        <f t="shared" si="4"/>
        <v>3.503035964502569E-2</v>
      </c>
      <c r="D50" s="89">
        <v>2</v>
      </c>
      <c r="E50" s="91">
        <v>15</v>
      </c>
      <c r="F50" s="48">
        <f t="shared" si="5"/>
        <v>36.535030359645027</v>
      </c>
      <c r="G50" s="57">
        <f t="shared" si="7"/>
        <v>0</v>
      </c>
      <c r="H50" s="86">
        <f t="shared" si="20"/>
        <v>-1.1916845215506848E-4</v>
      </c>
      <c r="J50" s="52">
        <f t="shared" si="11"/>
        <v>54</v>
      </c>
      <c r="K50" s="73">
        <f t="shared" si="19"/>
        <v>43.794413757439933</v>
      </c>
      <c r="M50" s="89">
        <v>85640</v>
      </c>
      <c r="N50" s="6">
        <f t="shared" si="9"/>
        <v>6.4512119328775638E-2</v>
      </c>
      <c r="O50" s="6">
        <f t="shared" si="10"/>
        <v>6.4512119328775638E-2</v>
      </c>
      <c r="Q50" s="57">
        <f t="shared" si="6"/>
        <v>3128860</v>
      </c>
      <c r="S50" s="57" t="e">
        <f t="shared" si="2"/>
        <v>#DIV/0!</v>
      </c>
      <c r="U50" s="50" t="e">
        <f t="shared" si="14"/>
        <v>#DIV/0!</v>
      </c>
      <c r="V50" s="74">
        <f t="shared" si="16"/>
        <v>3750553.5941871558</v>
      </c>
      <c r="W50" s="76">
        <f t="shared" si="15"/>
        <v>621693.59418715583</v>
      </c>
    </row>
    <row r="51" spans="2:23" x14ac:dyDescent="0.35">
      <c r="B51" s="89">
        <v>30</v>
      </c>
      <c r="C51" s="6">
        <f t="shared" si="4"/>
        <v>3.3240997229916899E-2</v>
      </c>
      <c r="D51" s="89">
        <v>2</v>
      </c>
      <c r="E51" s="91">
        <v>15</v>
      </c>
      <c r="F51" s="48">
        <f t="shared" si="5"/>
        <v>36.533240997229917</v>
      </c>
      <c r="G51" s="57">
        <f t="shared" si="7"/>
        <v>0</v>
      </c>
      <c r="H51" s="86">
        <f t="shared" si="20"/>
        <v>-1.1275361604536664E-4</v>
      </c>
      <c r="J51" s="52">
        <f t="shared" si="11"/>
        <v>54</v>
      </c>
      <c r="K51" s="73">
        <f t="shared" si="19"/>
        <v>43.823986151905657</v>
      </c>
      <c r="M51" s="89">
        <v>90250</v>
      </c>
      <c r="N51" s="6">
        <f t="shared" si="9"/>
        <v>5.3829985987856141E-2</v>
      </c>
      <c r="O51" s="6">
        <f t="shared" si="10"/>
        <v>5.3829985987856141E-2</v>
      </c>
      <c r="Q51" s="57">
        <f t="shared" si="6"/>
        <v>3297125</v>
      </c>
      <c r="S51" s="57" t="e">
        <f t="shared" si="2"/>
        <v>#DIV/0!</v>
      </c>
      <c r="U51" s="50" t="e">
        <f t="shared" si="14"/>
        <v>#DIV/0!</v>
      </c>
      <c r="V51" s="74">
        <f t="shared" si="16"/>
        <v>3955114.7502094856</v>
      </c>
      <c r="W51" s="76">
        <f t="shared" si="15"/>
        <v>657989.75020948565</v>
      </c>
    </row>
    <row r="52" spans="2:23" x14ac:dyDescent="0.35">
      <c r="B52" s="89">
        <v>30</v>
      </c>
      <c r="C52" s="6">
        <f t="shared" si="4"/>
        <v>3.1722533573014695E-2</v>
      </c>
      <c r="D52" s="89">
        <v>2</v>
      </c>
      <c r="E52" s="91">
        <v>15</v>
      </c>
      <c r="F52" s="48">
        <f t="shared" si="5"/>
        <v>36.531722533573017</v>
      </c>
      <c r="G52" s="57">
        <f t="shared" si="7"/>
        <v>0</v>
      </c>
      <c r="H52" s="86">
        <f t="shared" si="20"/>
        <v>-1.0735643464574354E-4</v>
      </c>
      <c r="J52" s="52">
        <f t="shared" si="11"/>
        <v>54</v>
      </c>
      <c r="K52" s="73">
        <f t="shared" si="19"/>
        <v>43.847301975552035</v>
      </c>
      <c r="M52" s="89">
        <v>94570</v>
      </c>
      <c r="N52" s="6">
        <f t="shared" si="9"/>
        <v>4.7867036011080333E-2</v>
      </c>
      <c r="O52" s="6">
        <f t="shared" si="10"/>
        <v>4.7867036011080333E-2</v>
      </c>
      <c r="Q52" s="57">
        <f t="shared" si="6"/>
        <v>3454805</v>
      </c>
      <c r="S52" s="57" t="e">
        <f t="shared" si="2"/>
        <v>#DIV/0!</v>
      </c>
      <c r="U52" s="50" t="e">
        <f t="shared" si="14"/>
        <v>#DIV/0!</v>
      </c>
      <c r="V52" s="74">
        <f t="shared" si="16"/>
        <v>4146639.3478279561</v>
      </c>
      <c r="W52" s="76">
        <f t="shared" si="15"/>
        <v>691834.34782795608</v>
      </c>
    </row>
    <row r="53" spans="2:23" x14ac:dyDescent="0.35">
      <c r="B53" s="89">
        <v>33</v>
      </c>
      <c r="C53" s="6">
        <f t="shared" si="4"/>
        <v>3.4106412005457026E-2</v>
      </c>
      <c r="D53" s="96">
        <v>2</v>
      </c>
      <c r="E53" s="96">
        <v>15</v>
      </c>
      <c r="F53" s="48">
        <f t="shared" si="5"/>
        <v>39.98410641200546</v>
      </c>
      <c r="G53" s="57">
        <f t="shared" si="7"/>
        <v>0</v>
      </c>
      <c r="H53" s="86">
        <f t="shared" si="20"/>
        <v>-1.1486014653120791E-4</v>
      </c>
      <c r="K53" s="73">
        <f t="shared" si="19"/>
        <v>43.896901511114955</v>
      </c>
      <c r="M53" s="96">
        <v>87960</v>
      </c>
      <c r="N53" s="6">
        <f t="shared" si="9"/>
        <v>-6.9895315639209046E-2</v>
      </c>
      <c r="O53" s="6">
        <f t="shared" si="10"/>
        <v>-6.9895315639209046E-2</v>
      </c>
      <c r="Q53" s="57">
        <f t="shared" si="6"/>
        <v>3517002</v>
      </c>
      <c r="S53" s="59"/>
      <c r="V53" s="74">
        <f t="shared" si="16"/>
        <v>3861171.4569176715</v>
      </c>
      <c r="W53" s="76">
        <f t="shared" si="15"/>
        <v>344169.45691767149</v>
      </c>
    </row>
    <row r="54" spans="2:23" x14ac:dyDescent="0.35">
      <c r="S54" s="59"/>
    </row>
    <row r="55" spans="2:23" x14ac:dyDescent="0.35">
      <c r="S55" s="59"/>
    </row>
    <row r="56" spans="2:23" x14ac:dyDescent="0.35">
      <c r="S56" s="59"/>
    </row>
    <row r="57" spans="2:23" x14ac:dyDescent="0.35">
      <c r="S57" s="59"/>
    </row>
    <row r="58" spans="2:23" x14ac:dyDescent="0.35">
      <c r="S58" s="59"/>
    </row>
    <row r="59" spans="2:23" x14ac:dyDescent="0.35">
      <c r="S59" s="59"/>
    </row>
    <row r="60" spans="2:23" x14ac:dyDescent="0.35">
      <c r="N60" s="89">
        <f>-46/(15000-20340)</f>
        <v>8.6142322097378272E-3</v>
      </c>
      <c r="S60" s="59"/>
    </row>
    <row r="61" spans="2:23" x14ac:dyDescent="0.35">
      <c r="S61" s="59"/>
    </row>
  </sheetData>
  <mergeCells count="9">
    <mergeCell ref="B11:I11"/>
    <mergeCell ref="B12:I12"/>
    <mergeCell ref="B13:I13"/>
    <mergeCell ref="F3:AW3"/>
    <mergeCell ref="F4:AD4"/>
    <mergeCell ref="F5:AD5"/>
    <mergeCell ref="F6:AD6"/>
    <mergeCell ref="F7:AD7"/>
    <mergeCell ref="F8:AD8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Q54"/>
  <sheetViews>
    <sheetView topLeftCell="E17" workbookViewId="0">
      <selection activeCell="F35" sqref="F35"/>
    </sheetView>
  </sheetViews>
  <sheetFormatPr defaultColWidth="8.7265625" defaultRowHeight="14.5" x14ac:dyDescent="0.35"/>
  <cols>
    <col min="1" max="1" width="3.7265625" style="97" customWidth="1"/>
    <col min="2" max="2" width="7.26953125" style="97" customWidth="1"/>
    <col min="3" max="3" width="12.453125" style="97" bestFit="1" customWidth="1"/>
    <col min="4" max="4" width="10" style="97" bestFit="1" customWidth="1"/>
    <col min="5" max="5" width="8.7265625" style="98" bestFit="1" customWidth="1"/>
    <col min="6" max="6" width="10.453125" style="59" customWidth="1"/>
    <col min="7" max="7" width="17.81640625" style="97" customWidth="1"/>
    <col min="8" max="8" width="11.81640625" style="97" customWidth="1"/>
    <col min="9" max="9" width="11.81640625" style="100" customWidth="1"/>
    <col min="10" max="11" width="11.81640625" style="99" customWidth="1"/>
    <col min="12" max="12" width="8.54296875" style="97" customWidth="1"/>
    <col min="13" max="13" width="12.453125" style="97" hidden="1" customWidth="1"/>
    <col min="14" max="14" width="18.81640625" style="101" hidden="1" customWidth="1"/>
    <col min="15" max="15" width="14.81640625" style="59" hidden="1" customWidth="1"/>
    <col min="16" max="16" width="22.7265625" style="97" hidden="1" customWidth="1"/>
    <col min="17" max="17" width="19.26953125" style="100" customWidth="1"/>
    <col min="18" max="18" width="10.54296875" style="97" customWidth="1"/>
    <col min="19" max="19" width="9.26953125" style="97" bestFit="1" customWidth="1"/>
    <col min="20" max="22" width="10.54296875" style="97" customWidth="1"/>
    <col min="23" max="23" width="8.7265625" style="97"/>
    <col min="24" max="24" width="11.453125" style="97" bestFit="1" customWidth="1"/>
    <col min="25" max="28" width="11.453125" style="97" customWidth="1"/>
    <col min="29" max="29" width="10.54296875" style="97" customWidth="1"/>
    <col min="30" max="30" width="8.7265625" style="97"/>
    <col min="31" max="31" width="11.453125" style="97" bestFit="1" customWidth="1"/>
    <col min="32" max="32" width="11.81640625" style="97" bestFit="1" customWidth="1"/>
    <col min="33" max="33" width="7.7265625" style="97" customWidth="1"/>
    <col min="34" max="35" width="11.453125" style="97" customWidth="1"/>
    <col min="36" max="36" width="11.1796875" style="97" customWidth="1"/>
    <col min="37" max="37" width="8.7265625" style="97"/>
    <col min="38" max="38" width="11.81640625" style="97" bestFit="1" customWidth="1"/>
    <col min="39" max="39" width="11.81640625" style="97" customWidth="1"/>
    <col min="40" max="40" width="7.81640625" style="97" customWidth="1"/>
    <col min="41" max="43" width="11.81640625" style="97" customWidth="1"/>
    <col min="44" max="44" width="13.453125" style="97" customWidth="1"/>
    <col min="45" max="16384" width="8.7265625" style="97"/>
  </cols>
  <sheetData>
    <row r="3" spans="2:43" x14ac:dyDescent="0.35">
      <c r="E3" s="113" t="s">
        <v>609</v>
      </c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</row>
    <row r="4" spans="2:43" x14ac:dyDescent="0.35">
      <c r="E4" s="113" t="s">
        <v>613</v>
      </c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</row>
    <row r="5" spans="2:43" ht="116" x14ac:dyDescent="0.35">
      <c r="B5" s="97" t="s">
        <v>638</v>
      </c>
      <c r="C5" s="97">
        <v>3000</v>
      </c>
      <c r="E5" s="114" t="s">
        <v>614</v>
      </c>
      <c r="F5" s="114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spans="2:43" ht="58" x14ac:dyDescent="0.35">
      <c r="B6" s="97" t="s">
        <v>622</v>
      </c>
      <c r="C6" s="97">
        <v>2</v>
      </c>
      <c r="E6" s="114" t="s">
        <v>612</v>
      </c>
      <c r="F6" s="114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</row>
    <row r="7" spans="2:43" x14ac:dyDescent="0.35">
      <c r="E7" s="114" t="s">
        <v>618</v>
      </c>
      <c r="F7" s="114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</row>
    <row r="8" spans="2:43" ht="27" customHeight="1" x14ac:dyDescent="0.35">
      <c r="B8" s="97" t="s">
        <v>639</v>
      </c>
      <c r="C8" s="66">
        <v>0.4</v>
      </c>
      <c r="E8" s="114"/>
      <c r="F8" s="114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11" spans="2:43" x14ac:dyDescent="0.35">
      <c r="B11" s="113" t="s">
        <v>615</v>
      </c>
      <c r="C11" s="113"/>
      <c r="D11" s="113"/>
      <c r="E11" s="113"/>
      <c r="F11" s="113"/>
      <c r="G11" s="113"/>
    </row>
    <row r="12" spans="2:43" x14ac:dyDescent="0.35">
      <c r="B12" s="113" t="s">
        <v>616</v>
      </c>
      <c r="C12" s="113"/>
      <c r="D12" s="113"/>
      <c r="E12" s="113"/>
      <c r="F12" s="113"/>
      <c r="G12" s="113"/>
    </row>
    <row r="13" spans="2:43" x14ac:dyDescent="0.35">
      <c r="B13" s="113" t="s">
        <v>617</v>
      </c>
      <c r="C13" s="113"/>
      <c r="D13" s="113"/>
      <c r="E13" s="113"/>
      <c r="F13" s="113"/>
      <c r="G13" s="113"/>
    </row>
    <row r="16" spans="2:43" ht="72.5" x14ac:dyDescent="0.35">
      <c r="B16" s="97" t="s">
        <v>532</v>
      </c>
      <c r="C16" s="6" t="s">
        <v>623</v>
      </c>
      <c r="D16" s="6" t="s">
        <v>624</v>
      </c>
      <c r="E16" s="48" t="s">
        <v>604</v>
      </c>
      <c r="F16" s="57" t="s">
        <v>636</v>
      </c>
      <c r="G16" s="49" t="s">
        <v>631</v>
      </c>
      <c r="H16" s="49" t="s">
        <v>648</v>
      </c>
      <c r="I16" s="49" t="s">
        <v>651</v>
      </c>
      <c r="J16" s="49" t="s">
        <v>649</v>
      </c>
      <c r="K16" s="49" t="s">
        <v>650</v>
      </c>
      <c r="L16" s="49" t="s">
        <v>644</v>
      </c>
      <c r="M16" s="49" t="s">
        <v>646</v>
      </c>
      <c r="N16" s="102" t="s">
        <v>528</v>
      </c>
      <c r="O16" s="102" t="s">
        <v>625</v>
      </c>
      <c r="P16" s="49" t="s">
        <v>606</v>
      </c>
      <c r="Q16" s="6" t="s">
        <v>654</v>
      </c>
      <c r="R16" s="6" t="s">
        <v>652</v>
      </c>
      <c r="S16" s="6" t="s">
        <v>653</v>
      </c>
    </row>
    <row r="17" spans="2:19" x14ac:dyDescent="0.35">
      <c r="C17" s="6"/>
      <c r="D17" s="6"/>
      <c r="E17" s="48"/>
      <c r="F17" s="57"/>
      <c r="G17" s="49"/>
      <c r="H17" s="49"/>
      <c r="I17" s="49"/>
      <c r="J17" s="49"/>
      <c r="K17" s="49"/>
      <c r="L17" s="49">
        <v>0</v>
      </c>
      <c r="M17" s="49"/>
      <c r="N17" s="102"/>
      <c r="O17" s="102"/>
      <c r="P17" s="49"/>
      <c r="Q17" s="49"/>
      <c r="R17" s="6"/>
      <c r="S17" s="6"/>
    </row>
    <row r="18" spans="2:19" x14ac:dyDescent="0.35">
      <c r="C18" s="6"/>
      <c r="D18" s="6"/>
      <c r="E18" s="48"/>
      <c r="F18" s="57"/>
      <c r="G18" s="49">
        <v>54</v>
      </c>
      <c r="H18" s="49">
        <v>0</v>
      </c>
      <c r="I18" s="49">
        <v>0</v>
      </c>
      <c r="J18" s="49"/>
      <c r="K18" s="49"/>
      <c r="L18" s="49">
        <v>0</v>
      </c>
      <c r="M18" s="49"/>
      <c r="N18" s="102">
        <f>L18*G18</f>
        <v>0</v>
      </c>
      <c r="O18" s="102" t="e">
        <f>E18*#REF!</f>
        <v>#REF!</v>
      </c>
      <c r="P18" s="49">
        <f>L18*(G18-E18)</f>
        <v>0</v>
      </c>
      <c r="Q18" s="49">
        <f>G18*H18</f>
        <v>0</v>
      </c>
      <c r="R18" s="6"/>
      <c r="S18" s="6">
        <v>0</v>
      </c>
    </row>
    <row r="19" spans="2:19" x14ac:dyDescent="0.35">
      <c r="B19" s="97">
        <v>30</v>
      </c>
      <c r="C19" s="6">
        <f t="shared" ref="C19:C54" si="0">$C$5/L19</f>
        <v>5.5555555555555554</v>
      </c>
      <c r="D19" s="6">
        <v>2</v>
      </c>
      <c r="E19" s="48">
        <f>B19+C19+D19</f>
        <v>37.555555555555557</v>
      </c>
      <c r="F19" s="57" t="e">
        <f>IF((G18&gt;G17),((G18-$G$18)/(H18-$H$18)), IF((S18 &lt; S17),F18-(F18*(I18/100)),((G18-G17)/(H18-H17))))</f>
        <v>#DIV/0!</v>
      </c>
      <c r="G19" s="49">
        <v>53</v>
      </c>
      <c r="H19" s="49">
        <v>540</v>
      </c>
      <c r="I19" s="49">
        <f>(SUMPRODUCT(($G$18:G19),($H$18:H19))/((ROWS($I$18:I19)*SUM($H$18:H19))))</f>
        <v>26.5</v>
      </c>
      <c r="J19" s="49" t="e">
        <f>(H19-H18)/H18</f>
        <v>#DIV/0!</v>
      </c>
      <c r="K19" s="49" t="e">
        <f>SUM($J19:J$20)/COUNT($J19:J$20)</f>
        <v>#DIV/0!</v>
      </c>
      <c r="L19" s="49">
        <f>L18+H19</f>
        <v>540</v>
      </c>
      <c r="M19" s="49" t="e">
        <f>((100*L19)/L18)-100</f>
        <v>#DIV/0!</v>
      </c>
      <c r="N19" s="102">
        <f>N18+(G19*H19)</f>
        <v>28620</v>
      </c>
      <c r="O19" s="102">
        <f t="shared" ref="O19:O54" si="1">E19*L19</f>
        <v>20280</v>
      </c>
      <c r="P19" s="102">
        <f>N19-O19</f>
        <v>8340</v>
      </c>
      <c r="Q19" s="49">
        <f t="shared" ref="Q19:Q54" si="2">G19*H19</f>
        <v>28620</v>
      </c>
      <c r="R19" s="6">
        <f>E19*H19</f>
        <v>20280</v>
      </c>
      <c r="S19" s="6">
        <f>Q19-R19</f>
        <v>8340</v>
      </c>
    </row>
    <row r="20" spans="2:19" x14ac:dyDescent="0.35">
      <c r="B20" s="97">
        <v>30</v>
      </c>
      <c r="C20" s="6">
        <f t="shared" si="0"/>
        <v>2.5423728813559321</v>
      </c>
      <c r="D20" s="6">
        <v>2</v>
      </c>
      <c r="E20" s="48">
        <f>B20+C20+D20</f>
        <v>34.542372881355931</v>
      </c>
      <c r="F20" s="57">
        <f>IF((S19 &lt; S18),(F19-(F19*(I19/100))),IF((G19&gt;G18),((G19-$G$18)/(H19-$H$18)),((G19-G18)/(H19-H18))))</f>
        <v>-1.8518518518518519E-3</v>
      </c>
      <c r="G20" s="49">
        <f>F20*H20 +$G$18</f>
        <v>52.814814814814817</v>
      </c>
      <c r="H20" s="49">
        <v>640</v>
      </c>
      <c r="I20" s="49">
        <f>(SUMPRODUCT(($G$18:G20),($H$18:H20))/((ROWS($I$18:I20)*SUM($H$18:H20))))</f>
        <v>17.633186859175559</v>
      </c>
      <c r="J20" s="49">
        <f>(H20-H19)/H19</f>
        <v>0.18518518518518517</v>
      </c>
      <c r="K20" s="49">
        <f>SUM($J$20:J20)/COUNT($J$20:J20)</f>
        <v>0.18518518518518517</v>
      </c>
      <c r="L20" s="49">
        <f>L19+H20</f>
        <v>1180</v>
      </c>
      <c r="M20" s="49">
        <f t="shared" ref="M20:M54" si="3">(L20-L19)/L19</f>
        <v>1.1851851851851851</v>
      </c>
      <c r="N20" s="102">
        <f>N19+(G20*H20)</f>
        <v>62421.481481481482</v>
      </c>
      <c r="O20" s="102">
        <f t="shared" si="1"/>
        <v>40760</v>
      </c>
      <c r="P20" s="102">
        <f t="shared" ref="P20:P54" si="4">N20-O20</f>
        <v>21661.481481481482</v>
      </c>
      <c r="Q20" s="49">
        <f t="shared" si="2"/>
        <v>33801.481481481482</v>
      </c>
      <c r="R20" s="6">
        <f t="shared" ref="R20:R54" si="5">E20*H20</f>
        <v>22107.118644067796</v>
      </c>
      <c r="S20" s="6">
        <f t="shared" ref="S20:S54" si="6">Q20-R20</f>
        <v>11694.362837413686</v>
      </c>
    </row>
    <row r="21" spans="2:19" x14ac:dyDescent="0.35">
      <c r="B21" s="97">
        <v>30</v>
      </c>
      <c r="C21" s="6">
        <f t="shared" si="0"/>
        <v>1.6042780748663101</v>
      </c>
      <c r="D21" s="6">
        <v>2</v>
      </c>
      <c r="E21" s="48">
        <f t="shared" ref="E21:E54" si="7">B21+C21+D21</f>
        <v>33.604278074866315</v>
      </c>
      <c r="F21" s="57">
        <f t="shared" ref="F21:F54" si="8">IF((S20 &lt; S19),(F20-(F20*(I20/100))),IF((G20&gt;G19),((G20-$G$18)/(H20-$H$18)),((G20-G19)/(H20-H19))))</f>
        <v>-1.8518518518518335E-3</v>
      </c>
      <c r="G21" s="49">
        <f t="shared" ref="G21:G54" si="9">F21*H21 +$G$18</f>
        <v>52.722222222222236</v>
      </c>
      <c r="H21" s="49">
        <v>690</v>
      </c>
      <c r="I21" s="49">
        <f>(SUMPRODUCT(($G$18:G21),($H$18:H21))/((ROWS($I$18:I21)*SUM($H$18:H21))))</f>
        <v>13.208531392354924</v>
      </c>
      <c r="J21" s="49">
        <f t="shared" ref="J21" si="10">(H21-H20)/H20</f>
        <v>7.8125E-2</v>
      </c>
      <c r="K21" s="49">
        <f>SUM($J$20:J21)/COUNT($J$20:J21)</f>
        <v>0.13165509259259259</v>
      </c>
      <c r="L21" s="49">
        <f t="shared" ref="L21:L54" si="11">L20+H21</f>
        <v>1870</v>
      </c>
      <c r="M21" s="49">
        <f t="shared" si="3"/>
        <v>0.5847457627118644</v>
      </c>
      <c r="N21" s="102">
        <f t="shared" ref="N21:N54" si="12">N20+(G21*H21)</f>
        <v>98799.814814814832</v>
      </c>
      <c r="O21" s="102">
        <f t="shared" si="1"/>
        <v>62840.000000000007</v>
      </c>
      <c r="P21" s="102">
        <f t="shared" si="4"/>
        <v>35959.814814814825</v>
      </c>
      <c r="Q21" s="49">
        <f t="shared" si="2"/>
        <v>36378.333333333343</v>
      </c>
      <c r="R21" s="6">
        <f t="shared" si="5"/>
        <v>23186.951871657759</v>
      </c>
      <c r="S21" s="6">
        <f t="shared" si="6"/>
        <v>13191.381461675584</v>
      </c>
    </row>
    <row r="22" spans="2:19" x14ac:dyDescent="0.35">
      <c r="B22" s="97">
        <v>30</v>
      </c>
      <c r="C22" s="6">
        <f t="shared" si="0"/>
        <v>1.1278195488721805</v>
      </c>
      <c r="D22" s="6">
        <v>2</v>
      </c>
      <c r="E22" s="48">
        <f t="shared" si="7"/>
        <v>33.127819548872182</v>
      </c>
      <c r="F22" s="57">
        <f t="shared" si="8"/>
        <v>-1.8518518518516203E-3</v>
      </c>
      <c r="G22" s="49">
        <f t="shared" si="9"/>
        <v>52.537037037037223</v>
      </c>
      <c r="H22" s="49">
        <v>790</v>
      </c>
      <c r="I22" s="49">
        <f>(SUMPRODUCT(($G$18:G22),($H$18:H22))/((ROWS($I$18:I22)*SUM($H$18:H22))))</f>
        <v>10.549178501810093</v>
      </c>
      <c r="J22" s="49">
        <f t="shared" ref="J22" si="13">(H22-H21)/H21</f>
        <v>0.14492753623188406</v>
      </c>
      <c r="K22" s="49">
        <f>SUM($J$20:J22)/COUNT($J$20:J22)</f>
        <v>0.13607924047235642</v>
      </c>
      <c r="L22" s="49">
        <f t="shared" si="11"/>
        <v>2660</v>
      </c>
      <c r="M22" s="49">
        <f t="shared" si="3"/>
        <v>0.42245989304812837</v>
      </c>
      <c r="N22" s="102">
        <f t="shared" si="12"/>
        <v>140304.07407407425</v>
      </c>
      <c r="O22" s="102">
        <f t="shared" si="1"/>
        <v>88120</v>
      </c>
      <c r="P22" s="102">
        <f t="shared" si="4"/>
        <v>52184.074074074248</v>
      </c>
      <c r="Q22" s="49">
        <f t="shared" si="2"/>
        <v>41504.259259259408</v>
      </c>
      <c r="R22" s="6">
        <f t="shared" si="5"/>
        <v>26170.977443609023</v>
      </c>
      <c r="S22" s="6">
        <f t="shared" si="6"/>
        <v>15333.281815650385</v>
      </c>
    </row>
    <row r="23" spans="2:19" x14ac:dyDescent="0.35">
      <c r="B23" s="97">
        <v>30</v>
      </c>
      <c r="C23" s="6">
        <f t="shared" si="0"/>
        <v>0.82644628099173556</v>
      </c>
      <c r="D23" s="6">
        <v>2</v>
      </c>
      <c r="E23" s="103">
        <f t="shared" si="7"/>
        <v>32.826446280991732</v>
      </c>
      <c r="F23" s="57">
        <f t="shared" si="8"/>
        <v>-1.851851851850128E-3</v>
      </c>
      <c r="G23" s="11">
        <f t="shared" si="9"/>
        <v>52.203703703705372</v>
      </c>
      <c r="H23" s="11">
        <v>970</v>
      </c>
      <c r="I23" s="11">
        <f>(SUMPRODUCT(($G$18:G23),($H$18:H23))/((ROWS($I$18:I23)*SUM($H$18:H23))))</f>
        <v>8.766835016835099</v>
      </c>
      <c r="J23" s="11">
        <f t="shared" ref="J23" si="14">(H23-H22)/H22</f>
        <v>0.22784810126582278</v>
      </c>
      <c r="K23" s="11">
        <f>SUM($J$20:J23)/COUNT($J$20:J23)</f>
        <v>0.15902145567072301</v>
      </c>
      <c r="L23" s="11">
        <f t="shared" si="11"/>
        <v>3630</v>
      </c>
      <c r="M23" s="11">
        <f t="shared" si="3"/>
        <v>0.36466165413533835</v>
      </c>
      <c r="N23" s="104">
        <f t="shared" si="12"/>
        <v>190941.66666666846</v>
      </c>
      <c r="O23" s="104">
        <f t="shared" si="1"/>
        <v>119159.99999999999</v>
      </c>
      <c r="P23" s="104">
        <f t="shared" si="4"/>
        <v>71781.666666668476</v>
      </c>
      <c r="Q23" s="11">
        <f t="shared" si="2"/>
        <v>50637.592592594214</v>
      </c>
      <c r="R23" s="11">
        <f t="shared" si="5"/>
        <v>31841.652892561979</v>
      </c>
      <c r="S23" s="11">
        <f t="shared" si="6"/>
        <v>18795.939700032235</v>
      </c>
    </row>
    <row r="24" spans="2:19" x14ac:dyDescent="0.35">
      <c r="B24" s="97">
        <v>30</v>
      </c>
      <c r="C24" s="6">
        <f t="shared" si="0"/>
        <v>0.6741573033707865</v>
      </c>
      <c r="D24" s="6">
        <v>2</v>
      </c>
      <c r="E24" s="103">
        <f t="shared" si="7"/>
        <v>32.674157303370791</v>
      </c>
      <c r="F24" s="57">
        <f t="shared" si="8"/>
        <v>-1.8518518518436148E-3</v>
      </c>
      <c r="G24" s="11">
        <f t="shared" si="9"/>
        <v>52.481481481488238</v>
      </c>
      <c r="H24" s="11">
        <v>820</v>
      </c>
      <c r="I24" s="11">
        <f>(SUMPRODUCT(($G$18:G24),($H$18:H24))/((ROWS($I$18:I24)*SUM($H$18:H24))))</f>
        <v>7.5112835146545365</v>
      </c>
      <c r="J24" s="11">
        <f t="shared" ref="J24" si="15">(H24-H23)/H23</f>
        <v>-0.15463917525773196</v>
      </c>
      <c r="K24" s="11">
        <f>SUM($J$20:J24)/COUNT($J$20:J24)</f>
        <v>9.6289329485032021E-2</v>
      </c>
      <c r="L24" s="11">
        <f t="shared" si="11"/>
        <v>4450</v>
      </c>
      <c r="M24" s="11">
        <f t="shared" si="3"/>
        <v>0.22589531680440772</v>
      </c>
      <c r="N24" s="104">
        <f t="shared" si="12"/>
        <v>233976.48148148882</v>
      </c>
      <c r="O24" s="104">
        <f t="shared" si="1"/>
        <v>145400.00000000003</v>
      </c>
      <c r="P24" s="104">
        <f t="shared" si="4"/>
        <v>88576.481481488794</v>
      </c>
      <c r="Q24" s="11">
        <f t="shared" si="2"/>
        <v>43034.814814820355</v>
      </c>
      <c r="R24" s="11">
        <f t="shared" si="5"/>
        <v>26792.808988764049</v>
      </c>
      <c r="S24" s="11">
        <f t="shared" si="6"/>
        <v>16242.005826056306</v>
      </c>
    </row>
    <row r="25" spans="2:19" x14ac:dyDescent="0.35">
      <c r="B25" s="97">
        <v>30</v>
      </c>
      <c r="C25" s="6">
        <f t="shared" si="0"/>
        <v>0.52631578947368418</v>
      </c>
      <c r="D25" s="6">
        <v>2</v>
      </c>
      <c r="E25" s="48">
        <f t="shared" si="7"/>
        <v>32.526315789473685</v>
      </c>
      <c r="F25" s="57">
        <f t="shared" si="8"/>
        <v>-1.7127540089802607E-3</v>
      </c>
      <c r="G25" s="49">
        <f t="shared" si="9"/>
        <v>51.859057488774674</v>
      </c>
      <c r="H25" s="49">
        <v>1250</v>
      </c>
      <c r="I25" s="49">
        <f>(SUMPRODUCT(($G$18:G25),($H$18:H25))/((ROWS($I$18:I25)*SUM($H$18:H25))))</f>
        <v>6.5526382311942362</v>
      </c>
      <c r="J25" s="49">
        <f t="shared" ref="J25" si="16">(H25-H24)/H24</f>
        <v>0.52439024390243905</v>
      </c>
      <c r="K25" s="49">
        <f>SUM($J$20:J25)/COUNT($J$20:J25)</f>
        <v>0.16763948188793321</v>
      </c>
      <c r="L25" s="49">
        <f t="shared" si="11"/>
        <v>5700</v>
      </c>
      <c r="M25" s="49">
        <f t="shared" si="3"/>
        <v>0.2808988764044944</v>
      </c>
      <c r="N25" s="102">
        <f t="shared" si="12"/>
        <v>298800.30334245716</v>
      </c>
      <c r="O25" s="102">
        <f t="shared" si="1"/>
        <v>185400</v>
      </c>
      <c r="P25" s="102">
        <f t="shared" si="4"/>
        <v>113400.30334245716</v>
      </c>
      <c r="Q25" s="49">
        <f t="shared" si="2"/>
        <v>64823.821860968339</v>
      </c>
      <c r="R25" s="6">
        <f t="shared" si="5"/>
        <v>40657.894736842107</v>
      </c>
      <c r="S25" s="6">
        <f t="shared" si="6"/>
        <v>24165.927124126232</v>
      </c>
    </row>
    <row r="26" spans="2:19" x14ac:dyDescent="0.35">
      <c r="B26" s="97">
        <v>30</v>
      </c>
      <c r="C26" s="6">
        <f t="shared" si="0"/>
        <v>0.41958041958041958</v>
      </c>
      <c r="D26" s="6">
        <v>2</v>
      </c>
      <c r="E26" s="48">
        <f t="shared" si="7"/>
        <v>32.41958041958042</v>
      </c>
      <c r="F26" s="57">
        <f t="shared" si="8"/>
        <v>-1.447497657473405E-3</v>
      </c>
      <c r="G26" s="49">
        <f t="shared" si="9"/>
        <v>51.901128396663566</v>
      </c>
      <c r="H26" s="49">
        <v>1450</v>
      </c>
      <c r="I26" s="49">
        <f>(SUMPRODUCT(($G$18:G26),($H$18:H26))/((ROWS($I$18:I26)*SUM($H$18:H26))))</f>
        <v>5.8128506529544568</v>
      </c>
      <c r="J26" s="49">
        <f t="shared" ref="J26" si="17">(H26-H25)/H25</f>
        <v>0.16</v>
      </c>
      <c r="K26" s="49">
        <f>SUM($J$20:J26)/COUNT($J$20:J26)</f>
        <v>0.16654812733251417</v>
      </c>
      <c r="L26" s="49">
        <f t="shared" si="11"/>
        <v>7150</v>
      </c>
      <c r="M26" s="49">
        <f t="shared" si="3"/>
        <v>0.25438596491228072</v>
      </c>
      <c r="N26" s="102">
        <f t="shared" si="12"/>
        <v>374056.93951761932</v>
      </c>
      <c r="O26" s="102">
        <f t="shared" si="1"/>
        <v>231800</v>
      </c>
      <c r="P26" s="102">
        <f t="shared" si="4"/>
        <v>142256.93951761932</v>
      </c>
      <c r="Q26" s="49">
        <f t="shared" si="2"/>
        <v>75256.636175162173</v>
      </c>
      <c r="R26" s="6">
        <f t="shared" si="5"/>
        <v>47008.391608391612</v>
      </c>
      <c r="S26" s="6">
        <f t="shared" si="6"/>
        <v>28248.244566770562</v>
      </c>
    </row>
    <row r="27" spans="2:19" x14ac:dyDescent="0.35">
      <c r="B27" s="97">
        <v>30</v>
      </c>
      <c r="C27" s="6">
        <f t="shared" si="0"/>
        <v>0.35419126328217237</v>
      </c>
      <c r="D27" s="6">
        <v>2</v>
      </c>
      <c r="E27" s="48">
        <f t="shared" si="7"/>
        <v>32.354191263282175</v>
      </c>
      <c r="F27" s="57">
        <f t="shared" si="8"/>
        <v>-1.4474976574734028E-3</v>
      </c>
      <c r="G27" s="49">
        <f t="shared" si="9"/>
        <v>52.089303092135111</v>
      </c>
      <c r="H27" s="49">
        <v>1320</v>
      </c>
      <c r="I27" s="49">
        <f>(SUMPRODUCT(($G$18:G27),($H$18:H27))/((ROWS($I$18:I27)*SUM($H$18:H27))))</f>
        <v>5.2280380117973744</v>
      </c>
      <c r="J27" s="49">
        <f t="shared" ref="J27" si="18">(H27-H26)/H26</f>
        <v>-8.9655172413793102E-2</v>
      </c>
      <c r="K27" s="49">
        <f>SUM($J$20:J27)/COUNT($J$20:J27)</f>
        <v>0.13452271486422576</v>
      </c>
      <c r="L27" s="49">
        <f t="shared" si="11"/>
        <v>8470</v>
      </c>
      <c r="M27" s="49">
        <f t="shared" si="3"/>
        <v>0.18461538461538463</v>
      </c>
      <c r="N27" s="102">
        <f t="shared" si="12"/>
        <v>442814.81959923764</v>
      </c>
      <c r="O27" s="102">
        <f t="shared" si="1"/>
        <v>274040</v>
      </c>
      <c r="P27" s="102">
        <f t="shared" si="4"/>
        <v>168774.81959923764</v>
      </c>
      <c r="Q27" s="49">
        <f t="shared" si="2"/>
        <v>68757.88008161835</v>
      </c>
      <c r="R27" s="6">
        <f t="shared" si="5"/>
        <v>42707.532467532474</v>
      </c>
      <c r="S27" s="6">
        <f t="shared" si="6"/>
        <v>26050.347614085877</v>
      </c>
    </row>
    <row r="28" spans="2:19" x14ac:dyDescent="0.35">
      <c r="B28" s="97">
        <v>30</v>
      </c>
      <c r="C28" s="6">
        <f t="shared" si="0"/>
        <v>0.29041626331074538</v>
      </c>
      <c r="D28" s="6">
        <v>2</v>
      </c>
      <c r="E28" s="48">
        <f t="shared" si="7"/>
        <v>32.290416263310746</v>
      </c>
      <c r="F28" s="57">
        <f t="shared" si="8"/>
        <v>-1.3718219297208167E-3</v>
      </c>
      <c r="G28" s="49">
        <f t="shared" si="9"/>
        <v>51.448411210719279</v>
      </c>
      <c r="H28" s="49">
        <v>1860</v>
      </c>
      <c r="I28" s="49">
        <f>(SUMPRODUCT(($G$18:G28),($H$18:H28))/((ROWS($I$18:I28)*SUM($H$18:H28))))</f>
        <v>4.7391433992007004</v>
      </c>
      <c r="J28" s="49">
        <f t="shared" ref="J28" si="19">(H28-H27)/H27</f>
        <v>0.40909090909090912</v>
      </c>
      <c r="K28" s="49">
        <f>SUM($J$20:J28)/COUNT($J$20:J28)</f>
        <v>0.16503029200052391</v>
      </c>
      <c r="L28" s="49">
        <f t="shared" si="11"/>
        <v>10330</v>
      </c>
      <c r="M28" s="49">
        <f t="shared" si="3"/>
        <v>0.21959858323494688</v>
      </c>
      <c r="N28" s="102">
        <f t="shared" si="12"/>
        <v>538508.86445117556</v>
      </c>
      <c r="O28" s="102">
        <f t="shared" si="1"/>
        <v>333560</v>
      </c>
      <c r="P28" s="102">
        <f t="shared" si="4"/>
        <v>204948.86445117556</v>
      </c>
      <c r="Q28" s="49">
        <f t="shared" si="2"/>
        <v>95694.044851937855</v>
      </c>
      <c r="R28" s="6">
        <f t="shared" si="5"/>
        <v>60060.174249757991</v>
      </c>
      <c r="S28" s="6">
        <f t="shared" si="6"/>
        <v>35633.870602179864</v>
      </c>
    </row>
    <row r="29" spans="2:19" x14ac:dyDescent="0.35">
      <c r="B29" s="97">
        <v>30</v>
      </c>
      <c r="C29" s="6">
        <f t="shared" si="0"/>
        <v>0.24855012427506215</v>
      </c>
      <c r="D29" s="6">
        <v>2</v>
      </c>
      <c r="E29" s="48">
        <f t="shared" si="7"/>
        <v>32.248550124275063</v>
      </c>
      <c r="F29" s="57">
        <f t="shared" si="8"/>
        <v>-1.1868368174367272E-3</v>
      </c>
      <c r="G29" s="49">
        <f t="shared" si="9"/>
        <v>51.934903937660096</v>
      </c>
      <c r="H29" s="49">
        <v>1740</v>
      </c>
      <c r="I29" s="49">
        <f>(SUMPRODUCT(($G$18:G29),($H$18:H29))/((ROWS($I$18:I29)*SUM($H$18:H29))))</f>
        <v>4.3418641073094735</v>
      </c>
      <c r="J29" s="49">
        <f t="shared" ref="J29" si="20">(H29-H28)/H28</f>
        <v>-6.4516129032258063E-2</v>
      </c>
      <c r="K29" s="49">
        <f>SUM($J$20:J29)/COUNT($J$20:J29)</f>
        <v>0.14207564989724572</v>
      </c>
      <c r="L29" s="49">
        <f t="shared" si="11"/>
        <v>12070</v>
      </c>
      <c r="M29" s="49">
        <f t="shared" si="3"/>
        <v>0.16844143272023232</v>
      </c>
      <c r="N29" s="102">
        <f t="shared" si="12"/>
        <v>628875.59730270412</v>
      </c>
      <c r="O29" s="102">
        <f t="shared" si="1"/>
        <v>389240</v>
      </c>
      <c r="P29" s="102">
        <f t="shared" si="4"/>
        <v>239635.59730270412</v>
      </c>
      <c r="Q29" s="49">
        <f t="shared" si="2"/>
        <v>90366.732851528563</v>
      </c>
      <c r="R29" s="6">
        <f t="shared" si="5"/>
        <v>56112.477216238607</v>
      </c>
      <c r="S29" s="6">
        <f t="shared" si="6"/>
        <v>34254.255635289956</v>
      </c>
    </row>
    <row r="30" spans="2:19" x14ac:dyDescent="0.35">
      <c r="B30" s="97">
        <v>30</v>
      </c>
      <c r="C30" s="6">
        <f t="shared" si="0"/>
        <v>0.21660649819494585</v>
      </c>
      <c r="D30" s="6">
        <v>2</v>
      </c>
      <c r="E30" s="48">
        <f t="shared" si="7"/>
        <v>32.216606498194949</v>
      </c>
      <c r="F30" s="57">
        <f t="shared" si="8"/>
        <v>-1.135305975648108E-3</v>
      </c>
      <c r="G30" s="49">
        <f t="shared" si="9"/>
        <v>51.979155363346365</v>
      </c>
      <c r="H30" s="49">
        <v>1780</v>
      </c>
      <c r="I30" s="49">
        <f>(SUMPRODUCT(($G$18:G30),($H$18:H30))/((ROWS($I$18:I30)*SUM($H$18:H30))))</f>
        <v>4.0066564501497393</v>
      </c>
      <c r="J30" s="49">
        <f t="shared" ref="J30" si="21">(H30-H29)/H29</f>
        <v>2.2988505747126436E-2</v>
      </c>
      <c r="K30" s="49">
        <f>SUM($J$20:J30)/COUNT($J$20:J30)</f>
        <v>0.13124954588359852</v>
      </c>
      <c r="L30" s="49">
        <f t="shared" si="11"/>
        <v>13850</v>
      </c>
      <c r="M30" s="49">
        <f t="shared" si="3"/>
        <v>0.14747307373653687</v>
      </c>
      <c r="N30" s="102">
        <f t="shared" si="12"/>
        <v>721398.49384946062</v>
      </c>
      <c r="O30" s="102">
        <f t="shared" si="1"/>
        <v>446200.00000000006</v>
      </c>
      <c r="P30" s="102">
        <f t="shared" si="4"/>
        <v>275198.49384946056</v>
      </c>
      <c r="Q30" s="49">
        <f t="shared" si="2"/>
        <v>92522.896546756529</v>
      </c>
      <c r="R30" s="6">
        <f t="shared" si="5"/>
        <v>57345.559566787007</v>
      </c>
      <c r="S30" s="6">
        <f t="shared" si="6"/>
        <v>35177.336979969521</v>
      </c>
    </row>
    <row r="31" spans="2:19" x14ac:dyDescent="0.35">
      <c r="B31" s="97">
        <v>30</v>
      </c>
      <c r="C31" s="6">
        <f t="shared" si="0"/>
        <v>0.18656716417910449</v>
      </c>
      <c r="D31" s="6">
        <v>2</v>
      </c>
      <c r="E31" s="48">
        <f t="shared" si="7"/>
        <v>32.18656716417911</v>
      </c>
      <c r="F31" s="57">
        <f t="shared" si="8"/>
        <v>-1.1353059756481095E-3</v>
      </c>
      <c r="G31" s="49">
        <f t="shared" si="9"/>
        <v>51.468267674304713</v>
      </c>
      <c r="H31" s="49">
        <v>2230</v>
      </c>
      <c r="I31" s="49">
        <f>(SUMPRODUCT(($G$18:G31),($H$18:H31))/((ROWS($I$18:I31)*SUM($H$18:H31))))</f>
        <v>3.7143422652947766</v>
      </c>
      <c r="J31" s="49">
        <f t="shared" ref="J31" si="22">(H31-H30)/H30</f>
        <v>0.25280898876404495</v>
      </c>
      <c r="K31" s="49">
        <f>SUM($J$20:J31)/COUNT($J$20:J31)</f>
        <v>0.14137949945696907</v>
      </c>
      <c r="L31" s="49">
        <f t="shared" si="11"/>
        <v>16080</v>
      </c>
      <c r="M31" s="49">
        <f t="shared" si="3"/>
        <v>0.16101083032490976</v>
      </c>
      <c r="N31" s="102">
        <f t="shared" si="12"/>
        <v>836172.73076316016</v>
      </c>
      <c r="O31" s="102">
        <f t="shared" si="1"/>
        <v>517560.00000000006</v>
      </c>
      <c r="P31" s="102">
        <f t="shared" si="4"/>
        <v>318612.7307631601</v>
      </c>
      <c r="Q31" s="49">
        <f t="shared" si="2"/>
        <v>114774.23691369951</v>
      </c>
      <c r="R31" s="6">
        <f t="shared" si="5"/>
        <v>71776.044776119408</v>
      </c>
      <c r="S31" s="6">
        <f t="shared" si="6"/>
        <v>42998.192137580103</v>
      </c>
    </row>
    <row r="32" spans="2:19" x14ac:dyDescent="0.35">
      <c r="B32" s="97">
        <v>30</v>
      </c>
      <c r="C32" s="6">
        <f t="shared" si="0"/>
        <v>0.16207455429497569</v>
      </c>
      <c r="D32" s="6">
        <v>2</v>
      </c>
      <c r="E32" s="48">
        <f t="shared" si="7"/>
        <v>32.162074554294975</v>
      </c>
      <c r="F32" s="57">
        <f t="shared" si="8"/>
        <v>-1.1353059756481166E-3</v>
      </c>
      <c r="G32" s="49">
        <f t="shared" si="9"/>
        <v>51.241206479175077</v>
      </c>
      <c r="H32" s="49">
        <v>2430</v>
      </c>
      <c r="I32" s="49">
        <f>(SUMPRODUCT(($G$18:G32),($H$18:H32))/((ROWS($I$18:I32)*SUM($H$18:H32))))</f>
        <v>3.4600715379346503</v>
      </c>
      <c r="J32" s="49">
        <f t="shared" ref="J32" si="23">(H32-H31)/H31</f>
        <v>8.9686098654708515E-2</v>
      </c>
      <c r="K32" s="49">
        <f>SUM($J$20:J32)/COUNT($J$20:J32)</f>
        <v>0.13740308401064133</v>
      </c>
      <c r="L32" s="49">
        <f t="shared" si="11"/>
        <v>18510</v>
      </c>
      <c r="M32" s="49">
        <f t="shared" si="3"/>
        <v>0.15111940298507462</v>
      </c>
      <c r="N32" s="102">
        <f t="shared" si="12"/>
        <v>960688.86250755563</v>
      </c>
      <c r="O32" s="102">
        <f t="shared" si="1"/>
        <v>595320</v>
      </c>
      <c r="P32" s="102">
        <f t="shared" si="4"/>
        <v>365368.86250755563</v>
      </c>
      <c r="Q32" s="49">
        <f t="shared" si="2"/>
        <v>124516.13174439543</v>
      </c>
      <c r="R32" s="6">
        <f t="shared" si="5"/>
        <v>78153.841166936792</v>
      </c>
      <c r="S32" s="6">
        <f t="shared" si="6"/>
        <v>46362.29057745864</v>
      </c>
    </row>
    <row r="33" spans="2:19" x14ac:dyDescent="0.35">
      <c r="B33" s="97">
        <v>30</v>
      </c>
      <c r="C33" s="6">
        <f t="shared" si="0"/>
        <v>0.14104372355430184</v>
      </c>
      <c r="D33" s="97">
        <v>2</v>
      </c>
      <c r="E33" s="48">
        <f t="shared" si="7"/>
        <v>32.141043723554304</v>
      </c>
      <c r="F33" s="57">
        <f t="shared" si="8"/>
        <v>-1.1353059756481797E-3</v>
      </c>
      <c r="G33" s="49">
        <f t="shared" si="9"/>
        <v>50.866555507211025</v>
      </c>
      <c r="H33" s="49">
        <v>2760</v>
      </c>
      <c r="I33" s="49">
        <f>(SUMPRODUCT(($G$18:G33),($H$18:H33))/((ROWS($I$18:I33)*SUM($H$18:H33))))</f>
        <v>3.2354271147962446</v>
      </c>
      <c r="J33" s="49">
        <f t="shared" ref="J33" si="24">(H33-H32)/H32</f>
        <v>0.13580246913580246</v>
      </c>
      <c r="K33" s="49">
        <f>SUM($J$20:J33)/COUNT($J$20:J33)</f>
        <v>0.13728875437672425</v>
      </c>
      <c r="L33" s="49">
        <f t="shared" si="11"/>
        <v>21270</v>
      </c>
      <c r="M33" s="49">
        <f t="shared" si="3"/>
        <v>0.14910858995137763</v>
      </c>
      <c r="N33" s="102">
        <f t="shared" si="12"/>
        <v>1101080.5557074579</v>
      </c>
      <c r="O33" s="102">
        <f t="shared" si="1"/>
        <v>683640</v>
      </c>
      <c r="P33" s="102">
        <f t="shared" si="4"/>
        <v>417440.55570745794</v>
      </c>
      <c r="Q33" s="49">
        <f t="shared" si="2"/>
        <v>140391.69319990242</v>
      </c>
      <c r="R33" s="6">
        <f t="shared" si="5"/>
        <v>88709.280677009883</v>
      </c>
      <c r="S33" s="6">
        <f t="shared" si="6"/>
        <v>51682.41252289254</v>
      </c>
    </row>
    <row r="34" spans="2:19" x14ac:dyDescent="0.35">
      <c r="B34" s="97">
        <v>30</v>
      </c>
      <c r="C34" s="6">
        <f t="shared" si="0"/>
        <v>0.12300123001230012</v>
      </c>
      <c r="D34" s="97">
        <v>2</v>
      </c>
      <c r="E34" s="48">
        <f t="shared" si="7"/>
        <v>32.123001230012299</v>
      </c>
      <c r="F34" s="57">
        <f t="shared" si="8"/>
        <v>-1.1353059756486405E-3</v>
      </c>
      <c r="G34" s="49">
        <f t="shared" si="9"/>
        <v>50.457845355976239</v>
      </c>
      <c r="H34" s="49">
        <v>3120</v>
      </c>
      <c r="I34" s="49">
        <f>(SUMPRODUCT(($G$18:G34),($H$18:H34))/((ROWS($I$18:I34)*SUM($H$18:H34))))</f>
        <v>3.0352580209297542</v>
      </c>
      <c r="J34" s="49">
        <f t="shared" ref="J34" si="25">(H34-H33)/H33</f>
        <v>0.13043478260869565</v>
      </c>
      <c r="K34" s="49">
        <f>SUM($J$20:J34)/COUNT($J$20:J34)</f>
        <v>0.13683182292552235</v>
      </c>
      <c r="L34" s="49">
        <f t="shared" si="11"/>
        <v>24390</v>
      </c>
      <c r="M34" s="49">
        <f t="shared" si="3"/>
        <v>0.1466854724964739</v>
      </c>
      <c r="N34" s="102">
        <f t="shared" si="12"/>
        <v>1258509.0332181039</v>
      </c>
      <c r="O34" s="102">
        <f t="shared" si="1"/>
        <v>783480</v>
      </c>
      <c r="P34" s="102">
        <f t="shared" si="4"/>
        <v>475029.03321810393</v>
      </c>
      <c r="Q34" s="49">
        <f t="shared" si="2"/>
        <v>157428.47751064587</v>
      </c>
      <c r="R34" s="6">
        <f t="shared" si="5"/>
        <v>100223.76383763837</v>
      </c>
      <c r="S34" s="6">
        <f t="shared" si="6"/>
        <v>57204.7136730075</v>
      </c>
    </row>
    <row r="35" spans="2:19" x14ac:dyDescent="0.35">
      <c r="B35" s="97">
        <v>30</v>
      </c>
      <c r="C35" s="6">
        <f t="shared" si="0"/>
        <v>0.10980966325036604</v>
      </c>
      <c r="D35" s="97">
        <v>2</v>
      </c>
      <c r="E35" s="48">
        <f t="shared" si="7"/>
        <v>32.109809663250367</v>
      </c>
      <c r="F35" s="57">
        <f>IF((S34 &lt; S33),(F34-(F34*(I34/100))),IF((G34&gt;G33),((G34-$G$18)/(H34-$H$18)),((G34-G33)/(H34-H33))))</f>
        <v>-1.1353059756521826E-3</v>
      </c>
      <c r="G35" s="49">
        <f t="shared" si="9"/>
        <v>50.673553491339106</v>
      </c>
      <c r="H35" s="49">
        <v>2930</v>
      </c>
      <c r="I35" s="49">
        <f>(SUMPRODUCT(($G$18:G35),($H$18:H35))/((ROWS($I$18:I35)*SUM($H$18:H35))))</f>
        <v>2.8611162862935733</v>
      </c>
      <c r="J35" s="49">
        <f t="shared" ref="J35" si="26">(H35-H34)/H34</f>
        <v>-6.0897435897435896E-2</v>
      </c>
      <c r="K35" s="49">
        <f>SUM($J$20:J35)/COUNT($J$20:J35)</f>
        <v>0.12447374424908746</v>
      </c>
      <c r="L35" s="49">
        <f t="shared" si="11"/>
        <v>27320</v>
      </c>
      <c r="M35" s="49">
        <f t="shared" si="3"/>
        <v>0.12013120131201312</v>
      </c>
      <c r="N35" s="102">
        <f t="shared" si="12"/>
        <v>1406982.5449477276</v>
      </c>
      <c r="O35" s="102">
        <f t="shared" si="1"/>
        <v>877240</v>
      </c>
      <c r="P35" s="102">
        <f t="shared" si="4"/>
        <v>529742.54494772758</v>
      </c>
      <c r="Q35" s="49">
        <f t="shared" si="2"/>
        <v>148473.51172962357</v>
      </c>
      <c r="R35" s="6">
        <f t="shared" si="5"/>
        <v>94081.742313323572</v>
      </c>
      <c r="S35" s="6">
        <f t="shared" si="6"/>
        <v>54391.769416299998</v>
      </c>
    </row>
    <row r="36" spans="2:19" x14ac:dyDescent="0.35">
      <c r="B36" s="97">
        <v>30</v>
      </c>
      <c r="C36" s="6">
        <f t="shared" si="0"/>
        <v>9.7497562560935974E-2</v>
      </c>
      <c r="D36" s="97">
        <v>2</v>
      </c>
      <c r="E36" s="48">
        <f t="shared" si="7"/>
        <v>32.097497562560932</v>
      </c>
      <c r="F36" s="57">
        <f t="shared" si="8"/>
        <v>-1.1028235514835339E-3</v>
      </c>
      <c r="G36" s="49">
        <f t="shared" si="9"/>
        <v>50.195258747381807</v>
      </c>
      <c r="H36" s="49">
        <v>3450</v>
      </c>
      <c r="I36" s="49">
        <f>(SUMPRODUCT(($G$18:G36),($H$18:H36))/((ROWS($I$18:I36)*SUM($H$18:H36))))</f>
        <v>2.7028311712128952</v>
      </c>
      <c r="J36" s="49">
        <f t="shared" ref="J36" si="27">(H36-H35)/H35</f>
        <v>0.17747440273037543</v>
      </c>
      <c r="K36" s="49">
        <f>SUM($J$20:J36)/COUNT($J$20:J36)</f>
        <v>0.12759143004210441</v>
      </c>
      <c r="L36" s="49">
        <f t="shared" si="11"/>
        <v>30770</v>
      </c>
      <c r="M36" s="49">
        <f t="shared" si="3"/>
        <v>0.12628111273792095</v>
      </c>
      <c r="N36" s="102">
        <f t="shared" si="12"/>
        <v>1580156.1876261949</v>
      </c>
      <c r="O36" s="102">
        <f t="shared" si="1"/>
        <v>987639.99999999988</v>
      </c>
      <c r="P36" s="102">
        <f t="shared" si="4"/>
        <v>592516.18762619502</v>
      </c>
      <c r="Q36" s="49">
        <f t="shared" si="2"/>
        <v>173173.64267846724</v>
      </c>
      <c r="R36" s="6">
        <f t="shared" si="5"/>
        <v>110736.36659083521</v>
      </c>
      <c r="S36" s="6">
        <f t="shared" si="6"/>
        <v>62437.276087632024</v>
      </c>
    </row>
    <row r="37" spans="2:19" x14ac:dyDescent="0.35">
      <c r="B37" s="97">
        <v>30</v>
      </c>
      <c r="C37" s="6">
        <f t="shared" si="0"/>
        <v>8.6880973066898348E-2</v>
      </c>
      <c r="D37" s="97">
        <v>2</v>
      </c>
      <c r="E37" s="48">
        <f t="shared" si="7"/>
        <v>32.086880973066897</v>
      </c>
      <c r="F37" s="57">
        <f t="shared" si="8"/>
        <v>-9.197975845332679E-4</v>
      </c>
      <c r="G37" s="49">
        <f t="shared" si="9"/>
        <v>50.541561082154914</v>
      </c>
      <c r="H37" s="49">
        <v>3760</v>
      </c>
      <c r="I37" s="49">
        <f>(SUMPRODUCT(($G$18:G37),($H$18:H37))/((ROWS($I$18:I37)*SUM($H$18:H37))))</f>
        <v>2.5632673867580329</v>
      </c>
      <c r="J37" s="49">
        <f t="shared" ref="J37" si="28">(H37-H36)/H36</f>
        <v>8.9855072463768115E-2</v>
      </c>
      <c r="K37" s="49">
        <f>SUM($J$20:J37)/COUNT($J$20:J37)</f>
        <v>0.12549496573219684</v>
      </c>
      <c r="L37" s="49">
        <f t="shared" si="11"/>
        <v>34530</v>
      </c>
      <c r="M37" s="49">
        <f t="shared" si="3"/>
        <v>0.12219694507637309</v>
      </c>
      <c r="N37" s="102">
        <f t="shared" si="12"/>
        <v>1770192.4572950974</v>
      </c>
      <c r="O37" s="102">
        <f t="shared" si="1"/>
        <v>1107960</v>
      </c>
      <c r="P37" s="102">
        <f t="shared" si="4"/>
        <v>662232.45729509741</v>
      </c>
      <c r="Q37" s="49">
        <f t="shared" si="2"/>
        <v>190036.26966890247</v>
      </c>
      <c r="R37" s="6">
        <f t="shared" si="5"/>
        <v>120646.67245873154</v>
      </c>
      <c r="S37" s="6">
        <f t="shared" si="6"/>
        <v>69389.597210170934</v>
      </c>
    </row>
    <row r="38" spans="2:19" x14ac:dyDescent="0.35">
      <c r="B38" s="97">
        <v>30</v>
      </c>
      <c r="C38" s="6">
        <f t="shared" si="0"/>
        <v>7.8760829614071937E-2</v>
      </c>
      <c r="D38" s="97">
        <v>2</v>
      </c>
      <c r="E38" s="48">
        <f t="shared" si="7"/>
        <v>32.078760829614069</v>
      </c>
      <c r="F38" s="57">
        <f t="shared" si="8"/>
        <v>-9.1979758453326758E-4</v>
      </c>
      <c r="G38" s="49">
        <f t="shared" si="9"/>
        <v>50.725520599061568</v>
      </c>
      <c r="H38" s="49">
        <v>3560</v>
      </c>
      <c r="I38" s="49">
        <f>(SUMPRODUCT(($G$18:G38),($H$18:H38))/((ROWS($I$18:I38)*SUM($H$18:H38))))</f>
        <v>2.4388044738998569</v>
      </c>
      <c r="J38" s="49">
        <f t="shared" ref="J38" si="29">(H38-H37)/H37</f>
        <v>-5.3191489361702128E-2</v>
      </c>
      <c r="K38" s="49">
        <f>SUM($J$20:J38)/COUNT($J$20:J38)</f>
        <v>0.11609041546409689</v>
      </c>
      <c r="L38" s="49">
        <f t="shared" si="11"/>
        <v>38090</v>
      </c>
      <c r="M38" s="49">
        <f t="shared" si="3"/>
        <v>0.1030987547060527</v>
      </c>
      <c r="N38" s="102">
        <f t="shared" si="12"/>
        <v>1950775.3106277566</v>
      </c>
      <c r="O38" s="102">
        <f t="shared" si="1"/>
        <v>1221880</v>
      </c>
      <c r="P38" s="102">
        <f t="shared" si="4"/>
        <v>728895.31062775664</v>
      </c>
      <c r="Q38" s="49">
        <f t="shared" si="2"/>
        <v>180582.85333265917</v>
      </c>
      <c r="R38" s="6">
        <f t="shared" si="5"/>
        <v>114200.38855342609</v>
      </c>
      <c r="S38" s="6">
        <f t="shared" si="6"/>
        <v>66382.46477923308</v>
      </c>
    </row>
    <row r="39" spans="2:19" x14ac:dyDescent="0.35">
      <c r="B39" s="97">
        <v>30</v>
      </c>
      <c r="C39" s="6">
        <f t="shared" si="0"/>
        <v>7.1377587437544618E-2</v>
      </c>
      <c r="D39" s="97">
        <v>2</v>
      </c>
      <c r="E39" s="48">
        <f t="shared" si="7"/>
        <v>32.071377587437546</v>
      </c>
      <c r="F39" s="57">
        <f t="shared" si="8"/>
        <v>-8.973655198908474E-4</v>
      </c>
      <c r="G39" s="49">
        <f t="shared" si="9"/>
        <v>50.464379851630063</v>
      </c>
      <c r="H39" s="49">
        <v>3940</v>
      </c>
      <c r="I39" s="49">
        <f>(SUMPRODUCT(($G$18:G39),($H$18:H39))/((ROWS($I$18:I39)*SUM($H$18:H39))))</f>
        <v>2.3247517652360643</v>
      </c>
      <c r="J39" s="49">
        <f t="shared" ref="J39" si="30">(H39-H38)/H38</f>
        <v>0.10674157303370786</v>
      </c>
      <c r="K39" s="49">
        <f>SUM($J$20:J39)/COUNT($J$20:J39)</f>
        <v>0.11562297334257746</v>
      </c>
      <c r="L39" s="49">
        <f t="shared" si="11"/>
        <v>42030</v>
      </c>
      <c r="M39" s="49">
        <f t="shared" si="3"/>
        <v>0.1034392228931478</v>
      </c>
      <c r="N39" s="102">
        <f t="shared" si="12"/>
        <v>2149604.9672431792</v>
      </c>
      <c r="O39" s="102">
        <f t="shared" si="1"/>
        <v>1347960</v>
      </c>
      <c r="P39" s="102">
        <f t="shared" si="4"/>
        <v>801644.96724317921</v>
      </c>
      <c r="Q39" s="49">
        <f t="shared" si="2"/>
        <v>198829.65661542246</v>
      </c>
      <c r="R39" s="6">
        <f t="shared" si="5"/>
        <v>126361.22769450393</v>
      </c>
      <c r="S39" s="6">
        <f t="shared" si="6"/>
        <v>72468.428920918523</v>
      </c>
    </row>
    <row r="40" spans="2:19" x14ac:dyDescent="0.35">
      <c r="B40" s="97">
        <v>30</v>
      </c>
      <c r="C40" s="6">
        <f t="shared" si="0"/>
        <v>6.4794816414686832E-2</v>
      </c>
      <c r="D40" s="97">
        <v>2</v>
      </c>
      <c r="E40" s="48">
        <f t="shared" si="7"/>
        <v>32.06479481641469</v>
      </c>
      <c r="F40" s="57">
        <f t="shared" si="8"/>
        <v>-6.8721249324080105E-4</v>
      </c>
      <c r="G40" s="49">
        <f t="shared" si="9"/>
        <v>51.065602653861781</v>
      </c>
      <c r="H40" s="49">
        <v>4270</v>
      </c>
      <c r="I40" s="49">
        <f>(SUMPRODUCT(($G$18:G40),($H$18:H40))/((ROWS($I$18:I40)*SUM($H$18:H40))))</f>
        <v>2.2233590859002432</v>
      </c>
      <c r="J40" s="49">
        <f t="shared" ref="J40" si="31">(H40-H39)/H39</f>
        <v>8.3756345177664976E-2</v>
      </c>
      <c r="K40" s="49">
        <f>SUM($J$20:J40)/COUNT($J$20:J40)</f>
        <v>0.114105514858534</v>
      </c>
      <c r="L40" s="49">
        <f t="shared" si="11"/>
        <v>46300</v>
      </c>
      <c r="M40" s="49">
        <f t="shared" si="3"/>
        <v>0.10159409945277183</v>
      </c>
      <c r="N40" s="102">
        <f t="shared" si="12"/>
        <v>2367655.0905751688</v>
      </c>
      <c r="O40" s="102">
        <f t="shared" si="1"/>
        <v>1484600.0000000002</v>
      </c>
      <c r="P40" s="102">
        <f t="shared" si="4"/>
        <v>883055.09057516861</v>
      </c>
      <c r="Q40" s="49">
        <f t="shared" si="2"/>
        <v>218050.1233319898</v>
      </c>
      <c r="R40" s="6">
        <f t="shared" si="5"/>
        <v>136916.67386609071</v>
      </c>
      <c r="S40" s="6">
        <f t="shared" si="6"/>
        <v>81133.449465899088</v>
      </c>
    </row>
    <row r="41" spans="2:19" x14ac:dyDescent="0.35">
      <c r="B41" s="97">
        <v>30</v>
      </c>
      <c r="C41" s="6">
        <f t="shared" si="0"/>
        <v>5.9665871121718374E-2</v>
      </c>
      <c r="D41" s="97">
        <v>2</v>
      </c>
      <c r="E41" s="48">
        <f t="shared" si="7"/>
        <v>32.059665871121723</v>
      </c>
      <c r="F41" s="57">
        <f t="shared" si="8"/>
        <v>-6.8721249324080072E-4</v>
      </c>
      <c r="G41" s="49">
        <f t="shared" si="9"/>
        <v>51.264894276901614</v>
      </c>
      <c r="H41" s="49">
        <v>3980</v>
      </c>
      <c r="I41" s="49">
        <f>(SUMPRODUCT(($G$18:G41),($H$18:H41))/((ROWS($I$18:I41)*SUM($H$18:H41))))</f>
        <v>2.1311400903252098</v>
      </c>
      <c r="J41" s="49">
        <f t="shared" ref="J41" si="32">(H41-H40)/H40</f>
        <v>-6.7915690866510545E-2</v>
      </c>
      <c r="K41" s="49">
        <f>SUM($J$20:J41)/COUNT($J$20:J41)</f>
        <v>0.10583182368921379</v>
      </c>
      <c r="L41" s="49">
        <f t="shared" si="11"/>
        <v>50280</v>
      </c>
      <c r="M41" s="49">
        <f t="shared" si="3"/>
        <v>8.5961123110151194E-2</v>
      </c>
      <c r="N41" s="102">
        <f t="shared" si="12"/>
        <v>2571689.3697972372</v>
      </c>
      <c r="O41" s="102">
        <f t="shared" si="1"/>
        <v>1611960.0000000002</v>
      </c>
      <c r="P41" s="102">
        <f t="shared" si="4"/>
        <v>959729.36979723698</v>
      </c>
      <c r="Q41" s="49">
        <f t="shared" si="2"/>
        <v>204034.27922206844</v>
      </c>
      <c r="R41" s="6">
        <f t="shared" si="5"/>
        <v>127597.47016706446</v>
      </c>
      <c r="S41" s="6">
        <f t="shared" si="6"/>
        <v>76436.809055003978</v>
      </c>
    </row>
    <row r="42" spans="2:19" x14ac:dyDescent="0.35">
      <c r="B42" s="97">
        <v>30</v>
      </c>
      <c r="C42" s="6">
        <f t="shared" si="0"/>
        <v>5.4945054945054944E-2</v>
      </c>
      <c r="D42" s="97">
        <v>2</v>
      </c>
      <c r="E42" s="48">
        <f t="shared" si="7"/>
        <v>32.054945054945051</v>
      </c>
      <c r="F42" s="57">
        <f t="shared" si="8"/>
        <v>-6.7256703229162261E-4</v>
      </c>
      <c r="G42" s="11">
        <f t="shared" si="9"/>
        <v>51.094510420500193</v>
      </c>
      <c r="H42" s="11">
        <v>4320</v>
      </c>
      <c r="I42" s="49">
        <f>(SUMPRODUCT(($G$18:G42),($H$18:H42))/((ROWS($I$18:I42)*SUM($H$18:H42))))</f>
        <v>2.0457272196438083</v>
      </c>
      <c r="J42" s="49">
        <f t="shared" ref="J42" si="33">(H42-H41)/H41</f>
        <v>8.5427135678391955E-2</v>
      </c>
      <c r="K42" s="49">
        <f>SUM($J$20:J42)/COUNT($J$20:J42)</f>
        <v>0.10494466334091719</v>
      </c>
      <c r="L42" s="49">
        <f t="shared" si="11"/>
        <v>54600</v>
      </c>
      <c r="M42" s="49">
        <f t="shared" si="3"/>
        <v>8.5918854415274457E-2</v>
      </c>
      <c r="N42" s="102">
        <f t="shared" si="12"/>
        <v>2792417.6548137981</v>
      </c>
      <c r="O42" s="102">
        <f t="shared" si="1"/>
        <v>1750199.9999999998</v>
      </c>
      <c r="P42" s="102">
        <f t="shared" si="4"/>
        <v>1042217.6548137984</v>
      </c>
      <c r="Q42" s="49">
        <f t="shared" si="2"/>
        <v>220728.28501656084</v>
      </c>
      <c r="R42" s="6">
        <f t="shared" si="5"/>
        <v>138477.36263736262</v>
      </c>
      <c r="S42" s="11">
        <f t="shared" si="6"/>
        <v>82250.922379198222</v>
      </c>
    </row>
    <row r="43" spans="2:19" x14ac:dyDescent="0.35">
      <c r="B43" s="97">
        <v>30</v>
      </c>
      <c r="C43" s="6">
        <f t="shared" si="0"/>
        <v>5.0251256281407038E-2</v>
      </c>
      <c r="D43" s="97">
        <v>2</v>
      </c>
      <c r="E43" s="48">
        <f t="shared" si="7"/>
        <v>32.050251256281406</v>
      </c>
      <c r="F43" s="57">
        <f t="shared" si="8"/>
        <v>-5.0112898941594695E-4</v>
      </c>
      <c r="G43" s="11">
        <f t="shared" si="9"/>
        <v>51.444242153978671</v>
      </c>
      <c r="H43" s="11">
        <v>5100</v>
      </c>
      <c r="I43" s="49">
        <f>(SUMPRODUCT(($G$18:G43),($H$18:H43))/((ROWS($I$18:I43)*SUM($H$18:H43))))</f>
        <v>1.9680345894853044</v>
      </c>
      <c r="J43" s="49">
        <f t="shared" ref="J43" si="34">(H43-H42)/H42</f>
        <v>0.18055555555555555</v>
      </c>
      <c r="K43" s="49">
        <f>SUM($J$20:J43)/COUNT($J$20:J43)</f>
        <v>0.10809511718319377</v>
      </c>
      <c r="L43" s="49">
        <f t="shared" si="11"/>
        <v>59700</v>
      </c>
      <c r="M43" s="49">
        <f t="shared" si="3"/>
        <v>9.3406593406593408E-2</v>
      </c>
      <c r="N43" s="102">
        <f t="shared" si="12"/>
        <v>3054783.2897990895</v>
      </c>
      <c r="O43" s="102">
        <f t="shared" si="1"/>
        <v>1913400</v>
      </c>
      <c r="P43" s="102">
        <f t="shared" si="4"/>
        <v>1141383.2897990895</v>
      </c>
      <c r="Q43" s="49">
        <f t="shared" si="2"/>
        <v>262365.63498529122</v>
      </c>
      <c r="R43" s="6">
        <f t="shared" si="5"/>
        <v>163456.28140703516</v>
      </c>
      <c r="S43" s="11">
        <f t="shared" si="6"/>
        <v>98909.353578256065</v>
      </c>
    </row>
    <row r="44" spans="2:19" x14ac:dyDescent="0.35">
      <c r="B44" s="97">
        <v>30</v>
      </c>
      <c r="C44" s="6">
        <f t="shared" si="0"/>
        <v>4.5892611289582379E-2</v>
      </c>
      <c r="D44" s="97">
        <v>2</v>
      </c>
      <c r="E44" s="48">
        <f t="shared" si="7"/>
        <v>32.045892611289581</v>
      </c>
      <c r="F44" s="57">
        <f t="shared" si="8"/>
        <v>-5.0112898941594695E-4</v>
      </c>
      <c r="G44" s="11">
        <f t="shared" si="9"/>
        <v>51.158598630011582</v>
      </c>
      <c r="H44" s="11">
        <v>5670</v>
      </c>
      <c r="I44" s="49">
        <f>(SUMPRODUCT(($G$18:G44),($H$18:H44))/((ROWS($I$18:I44)*SUM($H$18:H44))))</f>
        <v>1.8951113286937917</v>
      </c>
      <c r="J44" s="49">
        <f t="shared" ref="J44" si="35">(H44-H43)/H43</f>
        <v>0.11176470588235295</v>
      </c>
      <c r="K44" s="49">
        <f>SUM($J$20:J44)/COUNT($J$20:J44)</f>
        <v>0.10824190073116015</v>
      </c>
      <c r="L44" s="49">
        <f t="shared" si="11"/>
        <v>65370</v>
      </c>
      <c r="M44" s="49">
        <f t="shared" si="3"/>
        <v>9.4974874371859294E-2</v>
      </c>
      <c r="N44" s="102">
        <f t="shared" si="12"/>
        <v>3344852.5440312554</v>
      </c>
      <c r="O44" s="102">
        <f t="shared" si="1"/>
        <v>2094840</v>
      </c>
      <c r="P44" s="102">
        <f t="shared" si="4"/>
        <v>1250012.5440312554</v>
      </c>
      <c r="Q44" s="49">
        <f t="shared" si="2"/>
        <v>290069.25423216569</v>
      </c>
      <c r="R44" s="6">
        <f t="shared" si="5"/>
        <v>181700.21110601194</v>
      </c>
      <c r="S44" s="11">
        <f t="shared" si="6"/>
        <v>108369.04312615376</v>
      </c>
    </row>
    <row r="45" spans="2:19" x14ac:dyDescent="0.35">
      <c r="B45" s="97">
        <v>30</v>
      </c>
      <c r="C45" s="6">
        <f t="shared" si="0"/>
        <v>4.2372881355932202E-2</v>
      </c>
      <c r="D45" s="97">
        <v>2</v>
      </c>
      <c r="E45" s="48">
        <f t="shared" si="7"/>
        <v>32.042372881355931</v>
      </c>
      <c r="F45" s="57">
        <f t="shared" si="8"/>
        <v>-5.0112898941594511E-4</v>
      </c>
      <c r="G45" s="11">
        <f t="shared" si="9"/>
        <v>51.278869587471419</v>
      </c>
      <c r="H45" s="11">
        <v>5430</v>
      </c>
      <c r="I45" s="49">
        <f>(SUMPRODUCT(($G$18:G45),($H$18:H45))/((ROWS($I$18:I45)*SUM($H$18:H45))))</f>
        <v>1.8277324484923452</v>
      </c>
      <c r="J45" s="49">
        <f t="shared" ref="J45" si="36">(H45-H44)/H44</f>
        <v>-4.2328042328042326E-2</v>
      </c>
      <c r="K45" s="49">
        <f>SUM($J$20:J45)/COUNT($J$20:J45)</f>
        <v>0.10245074907503697</v>
      </c>
      <c r="L45" s="49">
        <f t="shared" si="11"/>
        <v>70800</v>
      </c>
      <c r="M45" s="49">
        <f t="shared" si="3"/>
        <v>8.3065626434144099E-2</v>
      </c>
      <c r="N45" s="102">
        <f t="shared" si="12"/>
        <v>3623296.8058912251</v>
      </c>
      <c r="O45" s="102">
        <f t="shared" si="1"/>
        <v>2268600</v>
      </c>
      <c r="P45" s="102">
        <f t="shared" si="4"/>
        <v>1354696.8058912251</v>
      </c>
      <c r="Q45" s="49">
        <f t="shared" si="2"/>
        <v>278444.26185996982</v>
      </c>
      <c r="R45" s="6">
        <f t="shared" si="5"/>
        <v>173990.0847457627</v>
      </c>
      <c r="S45" s="11">
        <f t="shared" si="6"/>
        <v>104454.17711420712</v>
      </c>
    </row>
    <row r="46" spans="2:19" x14ac:dyDescent="0.35">
      <c r="B46" s="97">
        <v>30</v>
      </c>
      <c r="C46" s="6">
        <f t="shared" si="0"/>
        <v>3.9169604386995689E-2</v>
      </c>
      <c r="D46" s="97">
        <v>2</v>
      </c>
      <c r="E46" s="48">
        <f t="shared" si="7"/>
        <v>32.039169604386998</v>
      </c>
      <c r="F46" s="57">
        <f t="shared" si="8"/>
        <v>-4.9196969226758807E-4</v>
      </c>
      <c r="G46" s="49">
        <f t="shared" si="9"/>
        <v>51.151495481770667</v>
      </c>
      <c r="H46" s="49">
        <v>5790</v>
      </c>
      <c r="I46" s="49">
        <f>(SUMPRODUCT(($G$18:G46),($H$18:H46))/((ROWS($I$18:I46)*SUM($H$18:H46))))</f>
        <v>1.7646419874435202</v>
      </c>
      <c r="J46" s="49">
        <f t="shared" ref="J46" si="37">(H46-H45)/H45</f>
        <v>6.6298342541436461E-2</v>
      </c>
      <c r="K46" s="49">
        <f>SUM($J$20:J46)/COUNT($J$20:J46)</f>
        <v>0.10111177105527398</v>
      </c>
      <c r="L46" s="49">
        <f t="shared" si="11"/>
        <v>76590</v>
      </c>
      <c r="M46" s="49">
        <f t="shared" si="3"/>
        <v>8.1779661016949154E-2</v>
      </c>
      <c r="N46" s="102">
        <f t="shared" si="12"/>
        <v>3919463.9647306772</v>
      </c>
      <c r="O46" s="102">
        <f t="shared" si="1"/>
        <v>2453880</v>
      </c>
      <c r="P46" s="102">
        <f t="shared" si="4"/>
        <v>1465583.9647306772</v>
      </c>
      <c r="Q46" s="49">
        <f t="shared" si="2"/>
        <v>296167.15883945214</v>
      </c>
      <c r="R46" s="6">
        <f t="shared" si="5"/>
        <v>185506.79200940073</v>
      </c>
      <c r="S46" s="6">
        <f t="shared" si="6"/>
        <v>110660.36683005141</v>
      </c>
    </row>
    <row r="47" spans="2:19" x14ac:dyDescent="0.35">
      <c r="B47" s="97">
        <v>30</v>
      </c>
      <c r="C47" s="6">
        <f t="shared" si="0"/>
        <v>3.6166365280289332E-2</v>
      </c>
      <c r="D47" s="97">
        <v>2</v>
      </c>
      <c r="E47" s="48">
        <f t="shared" si="7"/>
        <v>32.036166365280295</v>
      </c>
      <c r="F47" s="57">
        <f t="shared" si="8"/>
        <v>-3.538169602798686E-4</v>
      </c>
      <c r="G47" s="49">
        <f t="shared" si="9"/>
        <v>51.749724132620038</v>
      </c>
      <c r="H47" s="49">
        <v>6360</v>
      </c>
      <c r="I47" s="49">
        <f>(SUMPRODUCT(($G$18:G47),($H$18:H47))/((ROWS($I$18:I47)*SUM($H$18:H47))))</f>
        <v>1.7072904200177379</v>
      </c>
      <c r="J47" s="49">
        <f t="shared" ref="J47" si="38">(H47-H46)/H46</f>
        <v>9.8445595854922283E-2</v>
      </c>
      <c r="K47" s="49">
        <f>SUM($J$20:J47)/COUNT($J$20:J47)</f>
        <v>0.10101655051240428</v>
      </c>
      <c r="L47" s="49">
        <f t="shared" si="11"/>
        <v>82950</v>
      </c>
      <c r="M47" s="49">
        <f t="shared" si="3"/>
        <v>8.3039561300430872E-2</v>
      </c>
      <c r="N47" s="102">
        <f t="shared" si="12"/>
        <v>4248592.2102141408</v>
      </c>
      <c r="O47" s="102">
        <f t="shared" si="1"/>
        <v>2657400.0000000005</v>
      </c>
      <c r="P47" s="102">
        <f t="shared" si="4"/>
        <v>1591192.2102141404</v>
      </c>
      <c r="Q47" s="49">
        <f t="shared" si="2"/>
        <v>329128.24548346346</v>
      </c>
      <c r="R47" s="6">
        <f t="shared" si="5"/>
        <v>203750.01808318269</v>
      </c>
      <c r="S47" s="6">
        <f t="shared" si="6"/>
        <v>125378.22740028077</v>
      </c>
    </row>
    <row r="48" spans="2:19" x14ac:dyDescent="0.35">
      <c r="B48" s="97">
        <v>30</v>
      </c>
      <c r="C48" s="6">
        <f t="shared" si="0"/>
        <v>3.3677593174674447E-2</v>
      </c>
      <c r="D48" s="97">
        <v>2</v>
      </c>
      <c r="E48" s="48">
        <f t="shared" si="7"/>
        <v>32.033677593174673</v>
      </c>
      <c r="F48" s="57">
        <f t="shared" si="8"/>
        <v>-3.5381696027986823E-4</v>
      </c>
      <c r="G48" s="49">
        <f t="shared" si="9"/>
        <v>51.831102033484406</v>
      </c>
      <c r="H48" s="49">
        <v>6130</v>
      </c>
      <c r="I48" s="49">
        <f>(SUMPRODUCT(($G$18:G48),($H$18:H48))/((ROWS($I$18:I48)*SUM($H$18:H48))))</f>
        <v>1.6535759323548966</v>
      </c>
      <c r="J48" s="49">
        <f t="shared" ref="J48" si="39">(H48-H47)/H47</f>
        <v>-3.6163522012578615E-2</v>
      </c>
      <c r="K48" s="49">
        <f>SUM($J$20:J48)/COUNT($J$20:J48)</f>
        <v>9.6286203183956587E-2</v>
      </c>
      <c r="L48" s="49">
        <f t="shared" si="11"/>
        <v>89080</v>
      </c>
      <c r="M48" s="49">
        <f t="shared" si="3"/>
        <v>7.3899939722724531E-2</v>
      </c>
      <c r="N48" s="102">
        <f t="shared" si="12"/>
        <v>4566316.8656794</v>
      </c>
      <c r="O48" s="102">
        <f t="shared" si="1"/>
        <v>2853560</v>
      </c>
      <c r="P48" s="102">
        <f t="shared" si="4"/>
        <v>1712756.8656794</v>
      </c>
      <c r="Q48" s="49">
        <f t="shared" si="2"/>
        <v>317724.65546525939</v>
      </c>
      <c r="R48" s="6">
        <f t="shared" si="5"/>
        <v>196366.44364616074</v>
      </c>
      <c r="S48" s="6">
        <f t="shared" si="6"/>
        <v>121358.21181909865</v>
      </c>
    </row>
    <row r="49" spans="2:19" x14ac:dyDescent="0.35">
      <c r="B49" s="97">
        <v>30</v>
      </c>
      <c r="C49" s="6">
        <f t="shared" si="0"/>
        <v>3.1410323526332322E-2</v>
      </c>
      <c r="D49" s="97">
        <v>2</v>
      </c>
      <c r="E49" s="48">
        <f t="shared" si="7"/>
        <v>32.03141032352633</v>
      </c>
      <c r="F49" s="57">
        <f t="shared" si="8"/>
        <v>-3.4796632818009064E-4</v>
      </c>
      <c r="G49" s="49">
        <f t="shared" si="9"/>
        <v>51.762576509802017</v>
      </c>
      <c r="H49" s="49">
        <v>6430</v>
      </c>
      <c r="I49" s="49">
        <f>(SUMPRODUCT(($G$18:G49),($H$18:H49))/((ROWS($I$18:I49)*SUM($H$18:H49))))</f>
        <v>1.6029572272004982</v>
      </c>
      <c r="J49" s="49">
        <f t="shared" ref="J49" si="40">(H49-H48)/H48</f>
        <v>4.8939641109298535E-2</v>
      </c>
      <c r="K49" s="49">
        <f>SUM($J$20:J49)/COUNT($J$20:J49)</f>
        <v>9.4707984448134649E-2</v>
      </c>
      <c r="L49" s="49">
        <f t="shared" si="11"/>
        <v>95510</v>
      </c>
      <c r="M49" s="49">
        <f t="shared" si="3"/>
        <v>7.2182308037718898E-2</v>
      </c>
      <c r="N49" s="102">
        <f t="shared" si="12"/>
        <v>4899150.2326374268</v>
      </c>
      <c r="O49" s="102">
        <f t="shared" si="1"/>
        <v>3059320</v>
      </c>
      <c r="P49" s="102">
        <f t="shared" si="4"/>
        <v>1839830.2326374268</v>
      </c>
      <c r="Q49" s="49">
        <f t="shared" si="2"/>
        <v>332833.36695802695</v>
      </c>
      <c r="R49" s="6">
        <f t="shared" si="5"/>
        <v>205961.96838027431</v>
      </c>
      <c r="S49" s="6">
        <f t="shared" si="6"/>
        <v>126871.39857775264</v>
      </c>
    </row>
    <row r="50" spans="2:19" x14ac:dyDescent="0.35">
      <c r="B50" s="97">
        <v>30</v>
      </c>
      <c r="C50" s="6">
        <f t="shared" si="0"/>
        <v>2.9296875E-2</v>
      </c>
      <c r="D50" s="97">
        <v>2</v>
      </c>
      <c r="E50" s="48">
        <f t="shared" si="7"/>
        <v>32.029296875</v>
      </c>
      <c r="F50" s="57">
        <f t="shared" si="8"/>
        <v>-2.2841841227463059E-4</v>
      </c>
      <c r="G50" s="49">
        <f t="shared" si="9"/>
        <v>52.426197139427792</v>
      </c>
      <c r="H50" s="49">
        <v>6890</v>
      </c>
      <c r="I50" s="49">
        <f>(SUMPRODUCT(($G$18:G50),($H$18:H50))/((ROWS($I$18:I50)*SUM($H$18:H50))))</f>
        <v>1.5566899653551385</v>
      </c>
      <c r="J50" s="49">
        <f t="shared" ref="J50" si="41">(H50-H49)/H49</f>
        <v>7.1539657853810265E-2</v>
      </c>
      <c r="K50" s="49">
        <f>SUM($J$20:J50)/COUNT($J$20:J50)</f>
        <v>9.3960619074124174E-2</v>
      </c>
      <c r="L50" s="49">
        <f t="shared" si="11"/>
        <v>102400</v>
      </c>
      <c r="M50" s="49">
        <f t="shared" si="3"/>
        <v>7.2139043032143232E-2</v>
      </c>
      <c r="N50" s="102">
        <f t="shared" si="12"/>
        <v>5260366.7309280839</v>
      </c>
      <c r="O50" s="102">
        <f t="shared" si="1"/>
        <v>3279800</v>
      </c>
      <c r="P50" s="102">
        <f t="shared" si="4"/>
        <v>1980566.7309280839</v>
      </c>
      <c r="Q50" s="49">
        <f t="shared" si="2"/>
        <v>361216.49829065747</v>
      </c>
      <c r="R50" s="6">
        <f t="shared" si="5"/>
        <v>220681.85546875</v>
      </c>
      <c r="S50" s="6">
        <f t="shared" si="6"/>
        <v>140534.64282190747</v>
      </c>
    </row>
    <row r="51" spans="2:19" x14ac:dyDescent="0.35">
      <c r="B51" s="97">
        <v>30</v>
      </c>
      <c r="C51" s="6">
        <f t="shared" si="0"/>
        <v>2.7357286157213206E-2</v>
      </c>
      <c r="D51" s="97">
        <v>2</v>
      </c>
      <c r="E51" s="48">
        <f t="shared" si="7"/>
        <v>32.027357286157212</v>
      </c>
      <c r="F51" s="57">
        <f t="shared" si="8"/>
        <v>-2.2841841227463103E-4</v>
      </c>
      <c r="G51" s="49">
        <f t="shared" si="9"/>
        <v>52.341682326886179</v>
      </c>
      <c r="H51" s="49">
        <v>7260</v>
      </c>
      <c r="I51" s="49">
        <f>(SUMPRODUCT(($G$18:G51),($H$18:H51))/((ROWS($I$18:I51)*SUM($H$18:H51))))</f>
        <v>1.5127955243000497</v>
      </c>
      <c r="J51" s="49">
        <f t="shared" ref="J51" si="42">(H51-H50)/H50</f>
        <v>5.3701015965166909E-2</v>
      </c>
      <c r="K51" s="49">
        <f>SUM($J$20:J51)/COUNT($J$20:J51)</f>
        <v>9.270250647696926E-2</v>
      </c>
      <c r="L51" s="49">
        <f t="shared" si="11"/>
        <v>109660</v>
      </c>
      <c r="M51" s="49">
        <f t="shared" si="3"/>
        <v>7.0898437499999994E-2</v>
      </c>
      <c r="N51" s="102">
        <f t="shared" si="12"/>
        <v>5640367.3446212774</v>
      </c>
      <c r="O51" s="102">
        <f t="shared" si="1"/>
        <v>3512120</v>
      </c>
      <c r="P51" s="102">
        <f t="shared" si="4"/>
        <v>2128247.3446212774</v>
      </c>
      <c r="Q51" s="49">
        <f t="shared" si="2"/>
        <v>380000.61369319365</v>
      </c>
      <c r="R51" s="6">
        <f t="shared" si="5"/>
        <v>232518.61389750135</v>
      </c>
      <c r="S51" s="6">
        <f t="shared" si="6"/>
        <v>147481.9997956923</v>
      </c>
    </row>
    <row r="52" spans="2:19" x14ac:dyDescent="0.35">
      <c r="B52" s="97">
        <v>30</v>
      </c>
      <c r="C52" s="6">
        <f t="shared" si="0"/>
        <v>2.575107296137339E-2</v>
      </c>
      <c r="D52" s="97">
        <v>2</v>
      </c>
      <c r="E52" s="48">
        <f t="shared" si="7"/>
        <v>32.02575107296137</v>
      </c>
      <c r="F52" s="57">
        <f t="shared" si="8"/>
        <v>-2.2841841227462994E-4</v>
      </c>
      <c r="G52" s="49">
        <f t="shared" si="9"/>
        <v>52.43761806004153</v>
      </c>
      <c r="H52" s="49">
        <v>6840</v>
      </c>
      <c r="I52" s="49">
        <f>(SUMPRODUCT(($G$18:G52),($H$18:H52))/((ROWS($I$18:I52)*SUM($H$18:H52))))</f>
        <v>1.4712546050648587</v>
      </c>
      <c r="J52" s="49">
        <f t="shared" ref="J52" si="43">(H52-H51)/H51</f>
        <v>-5.7851239669421489E-2</v>
      </c>
      <c r="K52" s="49">
        <f>SUM($J$20:J52)/COUNT($J$20:J52)</f>
        <v>8.8140271745260443E-2</v>
      </c>
      <c r="L52" s="49">
        <f t="shared" si="11"/>
        <v>116500</v>
      </c>
      <c r="M52" s="49">
        <f t="shared" si="3"/>
        <v>6.2374612438446109E-2</v>
      </c>
      <c r="N52" s="102">
        <f t="shared" si="12"/>
        <v>5999040.6521519618</v>
      </c>
      <c r="O52" s="102">
        <f t="shared" si="1"/>
        <v>3730999.9999999995</v>
      </c>
      <c r="P52" s="102">
        <f t="shared" si="4"/>
        <v>2268040.6521519623</v>
      </c>
      <c r="Q52" s="49">
        <f t="shared" si="2"/>
        <v>358673.30753068405</v>
      </c>
      <c r="R52" s="6">
        <f t="shared" si="5"/>
        <v>219056.13733905577</v>
      </c>
      <c r="S52" s="6">
        <f t="shared" si="6"/>
        <v>139617.17019162828</v>
      </c>
    </row>
    <row r="53" spans="2:19" x14ac:dyDescent="0.35">
      <c r="B53" s="97">
        <v>30</v>
      </c>
      <c r="C53" s="6">
        <f t="shared" si="0"/>
        <v>2.4059667976581923E-2</v>
      </c>
      <c r="D53" s="97">
        <v>2</v>
      </c>
      <c r="E53" s="48">
        <f t="shared" si="7"/>
        <v>32.024059667976587</v>
      </c>
      <c r="F53" s="57">
        <f t="shared" si="8"/>
        <v>-2.2505779586522341E-4</v>
      </c>
      <c r="G53" s="49">
        <f t="shared" si="9"/>
        <v>52.156776651863822</v>
      </c>
      <c r="H53" s="49">
        <v>8190</v>
      </c>
      <c r="I53" s="49">
        <f>(SUMPRODUCT(($G$18:G53),($H$18:H53))/((ROWS($I$18:I53)*SUM($H$18:H53))))</f>
        <v>1.4315958361025847</v>
      </c>
      <c r="J53" s="49">
        <f t="shared" ref="J53" si="44">(H53-H52)/H52</f>
        <v>0.19736842105263158</v>
      </c>
      <c r="K53" s="49">
        <f>SUM($J$20:J53)/COUNT($J$20:J53)</f>
        <v>9.1352864371947826E-2</v>
      </c>
      <c r="L53" s="49">
        <f t="shared" si="11"/>
        <v>124690</v>
      </c>
      <c r="M53" s="49">
        <f t="shared" si="3"/>
        <v>7.030042918454936E-2</v>
      </c>
      <c r="N53" s="102">
        <f t="shared" si="12"/>
        <v>6426204.6529307263</v>
      </c>
      <c r="O53" s="102">
        <f t="shared" si="1"/>
        <v>3993080.0000000005</v>
      </c>
      <c r="P53" s="102">
        <f t="shared" si="4"/>
        <v>2433124.6529307258</v>
      </c>
      <c r="Q53" s="49">
        <f t="shared" si="2"/>
        <v>427164.00077876472</v>
      </c>
      <c r="R53" s="6">
        <f t="shared" si="5"/>
        <v>262277.04868072824</v>
      </c>
      <c r="S53" s="6">
        <f t="shared" si="6"/>
        <v>164886.95209803648</v>
      </c>
    </row>
    <row r="54" spans="2:19" x14ac:dyDescent="0.35">
      <c r="B54" s="97">
        <v>33</v>
      </c>
      <c r="C54" s="6">
        <f t="shared" si="0"/>
        <v>2.2592062655320429E-2</v>
      </c>
      <c r="D54" s="97">
        <v>2</v>
      </c>
      <c r="E54" s="48">
        <f t="shared" si="7"/>
        <v>35.02259206265532</v>
      </c>
      <c r="F54" s="57">
        <f t="shared" si="8"/>
        <v>-2.0803067272422764E-4</v>
      </c>
      <c r="G54" s="49">
        <f t="shared" si="9"/>
        <v>52.314951550933756</v>
      </c>
      <c r="H54" s="49">
        <v>8100</v>
      </c>
      <c r="I54" s="49">
        <f>(SUMPRODUCT(($G$18:G54),($H$18:H54))/((ROWS($I$18:I54)*SUM($H$18:H54))))</f>
        <v>1.3941858533985361</v>
      </c>
      <c r="J54" s="49">
        <f t="shared" ref="J54" si="45">(H54-H53)/H53</f>
        <v>-1.098901098901099E-2</v>
      </c>
      <c r="K54" s="49">
        <f>SUM($J$20:J54)/COUNT($J$20:J54)</f>
        <v>8.8428810790206147E-2</v>
      </c>
      <c r="L54" s="49">
        <f t="shared" si="11"/>
        <v>132790</v>
      </c>
      <c r="M54" s="49">
        <f t="shared" si="3"/>
        <v>6.4961103536771189E-2</v>
      </c>
      <c r="N54" s="102">
        <f t="shared" si="12"/>
        <v>6849955.7604932897</v>
      </c>
      <c r="O54" s="102">
        <f t="shared" si="1"/>
        <v>4650650</v>
      </c>
      <c r="P54" s="102">
        <f t="shared" si="4"/>
        <v>2199305.7604932897</v>
      </c>
      <c r="Q54" s="49">
        <f t="shared" si="2"/>
        <v>423751.10756256344</v>
      </c>
      <c r="R54" s="6">
        <f t="shared" si="5"/>
        <v>283682.99570750812</v>
      </c>
      <c r="S54" s="6">
        <f t="shared" si="6"/>
        <v>140068.11185505532</v>
      </c>
    </row>
  </sheetData>
  <mergeCells count="9">
    <mergeCell ref="B11:G11"/>
    <mergeCell ref="B12:G12"/>
    <mergeCell ref="B13:G13"/>
    <mergeCell ref="E3:AQ3"/>
    <mergeCell ref="E4:X4"/>
    <mergeCell ref="E5:X5"/>
    <mergeCell ref="E6:X6"/>
    <mergeCell ref="E7:X7"/>
    <mergeCell ref="E8:X8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topLeftCell="A8" workbookViewId="0">
      <selection activeCell="F15" sqref="F15"/>
    </sheetView>
  </sheetViews>
  <sheetFormatPr defaultRowHeight="14.5" x14ac:dyDescent="0.35"/>
  <cols>
    <col min="1" max="1" width="4" style="105" bestFit="1" customWidth="1"/>
    <col min="2" max="4" width="14.26953125" style="105" bestFit="1" customWidth="1"/>
    <col min="5" max="5" width="11.81640625" style="105" bestFit="1" customWidth="1"/>
    <col min="6" max="6" width="17.6328125" style="105" bestFit="1" customWidth="1"/>
  </cols>
  <sheetData>
    <row r="2" spans="1:6" ht="58" x14ac:dyDescent="0.35">
      <c r="A2" s="6" t="s">
        <v>527</v>
      </c>
      <c r="B2" s="6" t="s">
        <v>660</v>
      </c>
      <c r="C2" s="6" t="s">
        <v>662</v>
      </c>
      <c r="D2" s="6" t="s">
        <v>664</v>
      </c>
      <c r="E2" s="6" t="s">
        <v>657</v>
      </c>
      <c r="F2" s="6" t="s">
        <v>666</v>
      </c>
    </row>
    <row r="3" spans="1:6" x14ac:dyDescent="0.35">
      <c r="A3" s="6">
        <v>1</v>
      </c>
      <c r="B3" s="6">
        <v>530</v>
      </c>
      <c r="C3" s="6">
        <v>521</v>
      </c>
      <c r="D3" s="6">
        <v>521</v>
      </c>
      <c r="E3" s="6">
        <v>521</v>
      </c>
      <c r="F3" s="6">
        <f>((B3-E3)/B3)*100</f>
        <v>1.6981132075471699</v>
      </c>
    </row>
    <row r="4" spans="1:6" x14ac:dyDescent="0.35">
      <c r="A4" s="6">
        <v>2</v>
      </c>
      <c r="B4" s="6">
        <v>750</v>
      </c>
      <c r="C4" s="6">
        <v>680</v>
      </c>
      <c r="D4" s="6">
        <v>680</v>
      </c>
      <c r="E4" s="6">
        <v>680</v>
      </c>
      <c r="F4" s="6">
        <f>((B4-E4)/B4)*100</f>
        <v>9.3333333333333339</v>
      </c>
    </row>
    <row r="5" spans="1:6" x14ac:dyDescent="0.35">
      <c r="A5" s="6">
        <v>3</v>
      </c>
      <c r="B5" s="6">
        <v>970</v>
      </c>
      <c r="C5" s="6">
        <v>880</v>
      </c>
      <c r="D5" s="6">
        <v>880</v>
      </c>
      <c r="E5" s="6">
        <v>880</v>
      </c>
      <c r="F5" s="6">
        <f>((B5-E5)/B5)*100</f>
        <v>9.2783505154639183</v>
      </c>
    </row>
    <row r="6" spans="1:6" x14ac:dyDescent="0.35">
      <c r="A6" s="6">
        <v>4</v>
      </c>
      <c r="B6" s="6">
        <v>1250</v>
      </c>
      <c r="C6" s="6">
        <v>1080</v>
      </c>
      <c r="D6" s="6">
        <v>1080</v>
      </c>
      <c r="E6" s="6">
        <v>1080</v>
      </c>
      <c r="F6" s="6">
        <f>((B6-E6)/B6)*100</f>
        <v>13.600000000000001</v>
      </c>
    </row>
    <row r="7" spans="1:6" x14ac:dyDescent="0.35">
      <c r="A7" s="6">
        <v>5</v>
      </c>
      <c r="B7" s="6">
        <v>1580</v>
      </c>
      <c r="C7" s="6">
        <v>1379</v>
      </c>
      <c r="D7" s="6">
        <v>1379</v>
      </c>
      <c r="E7" s="6">
        <v>1379</v>
      </c>
      <c r="F7" s="6">
        <f>((B7-E7)/B7)*100</f>
        <v>12.721518987341774</v>
      </c>
    </row>
    <row r="8" spans="1:6" x14ac:dyDescent="0.35">
      <c r="A8" s="6">
        <v>6</v>
      </c>
      <c r="B8" s="6">
        <v>1720</v>
      </c>
      <c r="C8" s="6">
        <v>1480</v>
      </c>
      <c r="D8" s="6">
        <v>1480</v>
      </c>
      <c r="E8" s="6">
        <v>1480</v>
      </c>
      <c r="F8" s="6">
        <f>((B8-E8)/B8)*100</f>
        <v>13.953488372093023</v>
      </c>
    </row>
    <row r="9" spans="1:6" x14ac:dyDescent="0.35">
      <c r="A9" s="6">
        <v>7</v>
      </c>
      <c r="B9" s="6">
        <v>2100</v>
      </c>
      <c r="C9" s="6">
        <v>1899</v>
      </c>
      <c r="D9" s="6">
        <v>1899</v>
      </c>
      <c r="E9" s="6">
        <v>1899</v>
      </c>
      <c r="F9" s="6">
        <f>((B9-E9)/B9)*100</f>
        <v>9.5714285714285712</v>
      </c>
    </row>
    <row r="10" spans="1:6" x14ac:dyDescent="0.35">
      <c r="A10" s="6">
        <v>8</v>
      </c>
      <c r="B10" s="6">
        <v>2250</v>
      </c>
      <c r="C10" s="6">
        <v>1956</v>
      </c>
      <c r="D10" s="6">
        <v>1956</v>
      </c>
      <c r="E10" s="6">
        <v>1956</v>
      </c>
      <c r="F10" s="6">
        <f>((B10-E10)/B10)*100</f>
        <v>13.066666666666665</v>
      </c>
    </row>
    <row r="11" spans="1:6" x14ac:dyDescent="0.35">
      <c r="A11" s="6">
        <v>9</v>
      </c>
      <c r="B11" s="6">
        <v>2460</v>
      </c>
      <c r="C11" s="6">
        <v>2356</v>
      </c>
      <c r="D11" s="6">
        <v>2356</v>
      </c>
      <c r="E11" s="6">
        <v>2356</v>
      </c>
      <c r="F11" s="6">
        <f>((B11-E11)/B11)*100</f>
        <v>4.2276422764227641</v>
      </c>
    </row>
    <row r="12" spans="1:6" x14ac:dyDescent="0.35">
      <c r="A12" s="6">
        <v>10</v>
      </c>
      <c r="B12" s="6">
        <v>2890</v>
      </c>
      <c r="C12" s="6">
        <v>2678</v>
      </c>
      <c r="D12" s="6">
        <v>2678</v>
      </c>
      <c r="E12" s="6">
        <v>2678</v>
      </c>
      <c r="F12" s="6">
        <f>((B12-E12)/B12)*100</f>
        <v>7.3356401384083041</v>
      </c>
    </row>
    <row r="13" spans="1:6" x14ac:dyDescent="0.35">
      <c r="A13" s="6">
        <v>11</v>
      </c>
      <c r="B13" s="6">
        <v>3000</v>
      </c>
      <c r="C13" s="6">
        <v>3145</v>
      </c>
      <c r="D13" s="6">
        <v>3145</v>
      </c>
      <c r="E13" s="6">
        <v>3145</v>
      </c>
      <c r="F13" s="6">
        <f>((B13-E13)/B13)*100</f>
        <v>-4.833333333333333</v>
      </c>
    </row>
    <row r="14" spans="1:6" x14ac:dyDescent="0.35">
      <c r="A14" s="6">
        <v>12</v>
      </c>
      <c r="B14" s="6">
        <v>3120</v>
      </c>
      <c r="C14" s="6">
        <v>3657</v>
      </c>
      <c r="D14" s="6">
        <v>3657</v>
      </c>
      <c r="E14" s="6">
        <v>3657</v>
      </c>
      <c r="F14" s="6">
        <f>((B14-E14)/B14)*100</f>
        <v>-17.21153846153846</v>
      </c>
    </row>
    <row r="15" spans="1:6" x14ac:dyDescent="0.35">
      <c r="A15" s="6">
        <v>13</v>
      </c>
      <c r="B15" s="6">
        <v>3478</v>
      </c>
      <c r="C15" s="11">
        <v>4217</v>
      </c>
      <c r="D15" s="11">
        <v>4217</v>
      </c>
      <c r="E15" s="11">
        <v>4217</v>
      </c>
      <c r="F15" s="6">
        <f>((B15-E15)/B15)*100</f>
        <v>-21.24784358826912</v>
      </c>
    </row>
    <row r="16" spans="1:6" x14ac:dyDescent="0.35">
      <c r="A16" s="6">
        <v>14</v>
      </c>
      <c r="B16" s="6">
        <v>3750</v>
      </c>
      <c r="C16" s="6">
        <v>4446</v>
      </c>
      <c r="D16" s="6">
        <v>4675</v>
      </c>
      <c r="E16" s="6">
        <v>4675</v>
      </c>
      <c r="F16" s="6">
        <f>((C16-E16)/C16)*100</f>
        <v>-5.1506972559604138</v>
      </c>
    </row>
    <row r="17" spans="1:6" x14ac:dyDescent="0.35">
      <c r="A17" s="6">
        <v>15</v>
      </c>
      <c r="B17" s="6">
        <v>3930</v>
      </c>
      <c r="C17" s="6">
        <v>4678</v>
      </c>
      <c r="D17" s="6">
        <v>4698</v>
      </c>
      <c r="E17" s="6">
        <v>4698</v>
      </c>
      <c r="F17" s="6">
        <f>((C17-E17)/C17)*100</f>
        <v>-0.42753313381787095</v>
      </c>
    </row>
    <row r="18" spans="1:6" x14ac:dyDescent="0.35">
      <c r="A18" s="6">
        <v>16</v>
      </c>
      <c r="B18" s="6">
        <v>4357</v>
      </c>
      <c r="C18" s="6">
        <v>4789</v>
      </c>
      <c r="D18" s="6">
        <v>4765</v>
      </c>
      <c r="E18" s="6">
        <v>4765</v>
      </c>
      <c r="F18" s="6">
        <f>((C18-E18)/C18)*100</f>
        <v>0.50114846523282519</v>
      </c>
    </row>
    <row r="19" spans="1:6" x14ac:dyDescent="0.35">
      <c r="A19" s="6">
        <v>17</v>
      </c>
      <c r="B19" s="6">
        <v>4400</v>
      </c>
      <c r="C19" s="6">
        <v>4965</v>
      </c>
      <c r="D19" s="6">
        <v>5217</v>
      </c>
      <c r="E19" s="6">
        <v>5217</v>
      </c>
      <c r="F19" s="6">
        <f>((C19-E19)/C19)*100</f>
        <v>-5.0755287009063448</v>
      </c>
    </row>
    <row r="20" spans="1:6" x14ac:dyDescent="0.35">
      <c r="A20" s="6">
        <v>18</v>
      </c>
      <c r="B20" s="6">
        <v>4690</v>
      </c>
      <c r="C20" s="6">
        <v>5100</v>
      </c>
      <c r="D20" s="6">
        <v>5469</v>
      </c>
      <c r="E20" s="6">
        <v>5469</v>
      </c>
      <c r="F20" s="6">
        <f>((C20-E20)/C20)*100</f>
        <v>-7.2352941176470589</v>
      </c>
    </row>
    <row r="21" spans="1:6" x14ac:dyDescent="0.35">
      <c r="A21" s="6">
        <v>19</v>
      </c>
      <c r="B21" s="6">
        <v>5360</v>
      </c>
      <c r="C21" s="6">
        <v>5360</v>
      </c>
      <c r="D21" s="6">
        <v>5683</v>
      </c>
      <c r="E21" s="6">
        <v>5683</v>
      </c>
      <c r="F21" s="6">
        <f>((C21-E21)/C21)*100</f>
        <v>-6.0261194029850742</v>
      </c>
    </row>
    <row r="22" spans="1:6" x14ac:dyDescent="0.35">
      <c r="A22" s="6">
        <v>20</v>
      </c>
      <c r="B22" s="6">
        <v>5470</v>
      </c>
      <c r="C22" s="6">
        <v>5570</v>
      </c>
      <c r="D22" s="6">
        <v>5890</v>
      </c>
      <c r="E22" s="6">
        <v>5890</v>
      </c>
      <c r="F22" s="6">
        <f>((C22-E22)/C22)*100</f>
        <v>-5.7450628366247756</v>
      </c>
    </row>
    <row r="23" spans="1:6" x14ac:dyDescent="0.35">
      <c r="A23" s="6">
        <v>21</v>
      </c>
      <c r="B23" s="6">
        <v>5890</v>
      </c>
      <c r="C23" s="6">
        <v>5890</v>
      </c>
      <c r="D23" s="6">
        <v>6234</v>
      </c>
      <c r="E23" s="6">
        <v>6234</v>
      </c>
      <c r="F23" s="6">
        <f>((C23-E23)/C23)*100</f>
        <v>-5.8404074702886248</v>
      </c>
    </row>
    <row r="24" spans="1:6" x14ac:dyDescent="0.35">
      <c r="A24" s="6">
        <v>22</v>
      </c>
      <c r="B24" s="6">
        <v>5930</v>
      </c>
      <c r="C24" s="6">
        <v>5966</v>
      </c>
      <c r="D24" s="6">
        <v>6643</v>
      </c>
      <c r="E24" s="6">
        <v>6643</v>
      </c>
      <c r="F24" s="6">
        <f>((C24-E24)/C24)*100</f>
        <v>-11.347636607442173</v>
      </c>
    </row>
    <row r="25" spans="1:6" x14ac:dyDescent="0.35">
      <c r="A25" s="6">
        <v>23</v>
      </c>
      <c r="B25" s="6">
        <v>6170</v>
      </c>
      <c r="C25" s="6">
        <v>6270</v>
      </c>
      <c r="D25" s="6">
        <v>6899</v>
      </c>
      <c r="E25" s="6">
        <v>6899</v>
      </c>
      <c r="F25" s="6">
        <f>((C25-E25)/C25)*100</f>
        <v>-10.031897926634768</v>
      </c>
    </row>
    <row r="26" spans="1:6" x14ac:dyDescent="0.35">
      <c r="A26" s="6">
        <v>24</v>
      </c>
      <c r="B26" s="6">
        <v>6250</v>
      </c>
      <c r="C26" s="6">
        <v>6532</v>
      </c>
      <c r="D26" s="6">
        <v>7235</v>
      </c>
      <c r="E26" s="6">
        <v>7235</v>
      </c>
      <c r="F26" s="6">
        <f>((C26-E26)/C26)*100</f>
        <v>-10.762400489895898</v>
      </c>
    </row>
    <row r="27" spans="1:6" x14ac:dyDescent="0.35">
      <c r="A27" s="6">
        <v>25</v>
      </c>
      <c r="B27" s="6">
        <v>6570</v>
      </c>
      <c r="C27" s="6">
        <v>6790</v>
      </c>
      <c r="D27" s="6">
        <v>7488</v>
      </c>
      <c r="E27" s="6">
        <v>7488</v>
      </c>
      <c r="F27" s="6">
        <f>((C27-E27)/C27)*100</f>
        <v>-10.27982326951399</v>
      </c>
    </row>
    <row r="28" spans="1:6" x14ac:dyDescent="0.35">
      <c r="A28" s="6">
        <v>26</v>
      </c>
      <c r="B28" s="6">
        <v>6780</v>
      </c>
      <c r="C28" s="6">
        <v>6998</v>
      </c>
      <c r="D28" s="6">
        <v>7755</v>
      </c>
      <c r="E28" s="6">
        <v>7755</v>
      </c>
      <c r="F28" s="6">
        <f>((C28-E28)/C28)*100</f>
        <v>-10.817376393255214</v>
      </c>
    </row>
    <row r="29" spans="1:6" x14ac:dyDescent="0.35">
      <c r="A29" s="6">
        <v>27</v>
      </c>
      <c r="B29" s="6">
        <v>7120</v>
      </c>
      <c r="C29" s="6">
        <v>7256</v>
      </c>
      <c r="D29" s="6">
        <v>7994</v>
      </c>
      <c r="E29" s="6">
        <v>7994</v>
      </c>
      <c r="F29" s="6">
        <f>((C29-E29)/C29)*100</f>
        <v>-10.170893054024257</v>
      </c>
    </row>
    <row r="30" spans="1:6" x14ac:dyDescent="0.35">
      <c r="A30" s="6">
        <v>28</v>
      </c>
      <c r="B30" s="6">
        <v>7250</v>
      </c>
      <c r="C30" s="6">
        <v>7250</v>
      </c>
      <c r="D30" s="6">
        <v>8345</v>
      </c>
      <c r="E30" s="6">
        <v>8345</v>
      </c>
      <c r="F30" s="6">
        <f t="shared" ref="F30:F32" si="0">((C30-E30)/C30)*100</f>
        <v>-15.103448275862069</v>
      </c>
    </row>
    <row r="31" spans="1:6" x14ac:dyDescent="0.35">
      <c r="A31" s="6">
        <v>29</v>
      </c>
      <c r="B31" s="6">
        <v>7540</v>
      </c>
      <c r="C31" s="6">
        <v>7540</v>
      </c>
      <c r="D31" s="6">
        <v>8890</v>
      </c>
      <c r="E31" s="6">
        <v>8890</v>
      </c>
      <c r="F31" s="6">
        <f t="shared" si="0"/>
        <v>-17.904509283819628</v>
      </c>
    </row>
    <row r="32" spans="1:6" x14ac:dyDescent="0.35">
      <c r="A32" s="6">
        <v>30</v>
      </c>
      <c r="B32" s="6">
        <v>7750</v>
      </c>
      <c r="C32" s="11">
        <v>7750</v>
      </c>
      <c r="D32" s="11">
        <v>9426</v>
      </c>
      <c r="E32" s="11">
        <v>9426</v>
      </c>
      <c r="F32" s="6">
        <f t="shared" si="0"/>
        <v>-21.625806451612902</v>
      </c>
    </row>
    <row r="33" spans="1:6" x14ac:dyDescent="0.35">
      <c r="A33" s="6">
        <v>31</v>
      </c>
      <c r="B33" s="6">
        <v>8000</v>
      </c>
      <c r="C33" s="6">
        <v>8325</v>
      </c>
      <c r="D33" s="6">
        <v>10232</v>
      </c>
      <c r="E33" s="6">
        <v>10245</v>
      </c>
      <c r="F33" s="6">
        <f>((D33-E33)/D33)*100</f>
        <v>-0.12705238467552776</v>
      </c>
    </row>
    <row r="34" spans="1:6" x14ac:dyDescent="0.35">
      <c r="A34" s="6">
        <v>32</v>
      </c>
      <c r="B34" s="6">
        <v>8130</v>
      </c>
      <c r="C34" s="6">
        <v>8890</v>
      </c>
      <c r="D34" s="6">
        <v>11342</v>
      </c>
      <c r="E34" s="6">
        <v>11678</v>
      </c>
      <c r="F34" s="6">
        <f>((D34-E34)/D34)*100</f>
        <v>-2.9624404866866514</v>
      </c>
    </row>
    <row r="35" spans="1:6" x14ac:dyDescent="0.35">
      <c r="A35" s="6">
        <v>33</v>
      </c>
      <c r="B35" s="6">
        <v>8680</v>
      </c>
      <c r="C35" s="6">
        <v>9234</v>
      </c>
      <c r="D35" s="6">
        <v>11897</v>
      </c>
      <c r="E35" s="6">
        <v>12457</v>
      </c>
      <c r="F35" s="6">
        <f>((D35-E35)/D35)*100</f>
        <v>-4.707069008993864</v>
      </c>
    </row>
    <row r="36" spans="1:6" x14ac:dyDescent="0.35">
      <c r="A36" s="6">
        <v>34</v>
      </c>
      <c r="B36" s="6">
        <v>8780</v>
      </c>
      <c r="C36" s="6">
        <v>9765</v>
      </c>
      <c r="D36" s="6">
        <v>12632</v>
      </c>
      <c r="E36" s="6">
        <v>13441</v>
      </c>
      <c r="F36" s="6">
        <f>((D36-E36)/D36)*100</f>
        <v>-6.4043698543381895</v>
      </c>
    </row>
    <row r="37" spans="1:6" x14ac:dyDescent="0.35">
      <c r="A37" s="6">
        <v>35</v>
      </c>
      <c r="B37" s="6">
        <v>9000</v>
      </c>
      <c r="C37" s="6">
        <v>10342</v>
      </c>
      <c r="D37" s="6">
        <v>13421</v>
      </c>
      <c r="E37" s="6">
        <v>14302</v>
      </c>
      <c r="F37" s="6">
        <f>((D37-E37)/D37)*100</f>
        <v>-6.5643394679979137</v>
      </c>
    </row>
    <row r="38" spans="1:6" x14ac:dyDescent="0.35">
      <c r="A38" s="6">
        <v>36</v>
      </c>
      <c r="B38" s="6">
        <v>9321</v>
      </c>
      <c r="C38" s="6">
        <v>11421</v>
      </c>
      <c r="D38" s="6">
        <v>14666</v>
      </c>
      <c r="E38" s="6">
        <v>15671</v>
      </c>
      <c r="F38" s="6">
        <f>((D38-E38)/D38)*100</f>
        <v>-6.8525842083731083</v>
      </c>
    </row>
    <row r="39" spans="1:6" x14ac:dyDescent="0.35">
      <c r="A39" s="6">
        <v>37</v>
      </c>
      <c r="B39" s="6">
        <v>9560</v>
      </c>
      <c r="C39" s="6">
        <v>12012</v>
      </c>
      <c r="D39" s="6">
        <v>15321</v>
      </c>
      <c r="E39" s="6">
        <v>15701</v>
      </c>
      <c r="F39" s="6">
        <f>((D39-E39)/D39)*100</f>
        <v>-2.480255857972717</v>
      </c>
    </row>
    <row r="40" spans="1:6" x14ac:dyDescent="0.35">
      <c r="A40" s="6">
        <v>38</v>
      </c>
      <c r="B40" s="6">
        <v>9750</v>
      </c>
      <c r="C40" s="6">
        <v>12987</v>
      </c>
      <c r="D40" s="6">
        <v>16201</v>
      </c>
      <c r="E40" s="6">
        <v>16012</v>
      </c>
      <c r="F40" s="6">
        <f>((D40-E40)/D40)*100</f>
        <v>1.1665946546509476</v>
      </c>
    </row>
    <row r="41" spans="1:6" x14ac:dyDescent="0.35">
      <c r="A41" s="6">
        <v>39</v>
      </c>
      <c r="B41" s="6">
        <v>10020</v>
      </c>
      <c r="C41" s="6">
        <v>13367</v>
      </c>
      <c r="D41" s="6">
        <v>17002</v>
      </c>
      <c r="E41" s="6">
        <v>16987</v>
      </c>
      <c r="F41" s="6">
        <f>((D41-E41)/D41)*100</f>
        <v>8.8224914715915773E-2</v>
      </c>
    </row>
    <row r="42" spans="1:6" x14ac:dyDescent="0.35">
      <c r="A42" s="6">
        <v>40</v>
      </c>
      <c r="B42" s="6">
        <v>10078</v>
      </c>
      <c r="C42" s="6">
        <v>14685</v>
      </c>
      <c r="D42" s="6">
        <v>17998</v>
      </c>
      <c r="E42" s="6">
        <v>17345</v>
      </c>
      <c r="F42" s="6">
        <f>((D42-E42)/D42)*100</f>
        <v>3.6281809089898878</v>
      </c>
    </row>
    <row r="43" spans="1:6" x14ac:dyDescent="0.35">
      <c r="A43" s="6">
        <v>41</v>
      </c>
      <c r="B43" s="6">
        <v>10567</v>
      </c>
      <c r="C43" s="6">
        <v>15399</v>
      </c>
      <c r="D43" s="6">
        <v>18793</v>
      </c>
      <c r="E43" s="6">
        <v>18342</v>
      </c>
      <c r="F43" s="6">
        <f>((D43-E43)/D43)*100</f>
        <v>2.3998297238333421</v>
      </c>
    </row>
    <row r="44" spans="1:6" x14ac:dyDescent="0.35">
      <c r="A44" s="6">
        <v>42</v>
      </c>
      <c r="B44" s="6">
        <v>10750</v>
      </c>
      <c r="C44" s="6">
        <v>16201</v>
      </c>
      <c r="D44" s="6">
        <v>19578</v>
      </c>
      <c r="E44" s="6">
        <v>18999</v>
      </c>
      <c r="F44" s="6">
        <f>((D44-E44)/D44)*100</f>
        <v>2.9574011645724796</v>
      </c>
    </row>
    <row r="45" spans="1:6" x14ac:dyDescent="0.35">
      <c r="A45" s="6">
        <v>43</v>
      </c>
      <c r="B45" s="6">
        <v>11900</v>
      </c>
      <c r="C45" s="6">
        <v>17092</v>
      </c>
      <c r="D45" s="6">
        <v>20345</v>
      </c>
      <c r="E45" s="6">
        <v>19869</v>
      </c>
      <c r="F45" s="6">
        <f>((D45-E45)/D45)*100</f>
        <v>2.3396411894814451</v>
      </c>
    </row>
    <row r="46" spans="1:6" x14ac:dyDescent="0.35">
      <c r="A46" s="6">
        <v>44</v>
      </c>
      <c r="B46" s="6">
        <v>12012</v>
      </c>
      <c r="C46" s="6">
        <v>17989</v>
      </c>
      <c r="D46" s="6">
        <v>21783</v>
      </c>
      <c r="E46" s="6">
        <v>20253</v>
      </c>
      <c r="F46" s="6">
        <f>((D46-E46)/D46)*100</f>
        <v>7.0238259192948629</v>
      </c>
    </row>
    <row r="47" spans="1:6" x14ac:dyDescent="0.35">
      <c r="A47" s="6">
        <v>45</v>
      </c>
      <c r="B47" s="6">
        <v>12560</v>
      </c>
      <c r="C47" s="6">
        <v>18367</v>
      </c>
      <c r="D47" s="6">
        <v>22888</v>
      </c>
      <c r="E47" s="6">
        <v>21012</v>
      </c>
      <c r="F47" s="6">
        <f>((D47-E47)/D47)*100</f>
        <v>8.1964348130024476</v>
      </c>
    </row>
    <row r="48" spans="1:6" x14ac:dyDescent="0.35">
      <c r="A48" s="6">
        <v>46</v>
      </c>
      <c r="B48" s="6">
        <v>13450</v>
      </c>
      <c r="C48" s="6">
        <v>19436</v>
      </c>
      <c r="D48" s="6">
        <v>23997</v>
      </c>
      <c r="E48" s="6">
        <v>23444</v>
      </c>
      <c r="F48" s="6">
        <f>((D48-E48)/D48)*100</f>
        <v>2.3044547235071051</v>
      </c>
    </row>
    <row r="49" spans="1:6" x14ac:dyDescent="0.35">
      <c r="A49" s="6">
        <v>47</v>
      </c>
      <c r="B49" s="6">
        <v>13570</v>
      </c>
      <c r="C49" s="6">
        <v>20037</v>
      </c>
      <c r="D49" s="6">
        <v>25401</v>
      </c>
      <c r="E49" s="6">
        <v>24654</v>
      </c>
      <c r="F49" s="6">
        <f>((D49-E49)/D49)*100</f>
        <v>2.9408291012164876</v>
      </c>
    </row>
    <row r="50" spans="1:6" x14ac:dyDescent="0.35">
      <c r="A50" s="6">
        <v>48</v>
      </c>
      <c r="B50" s="6">
        <v>14768</v>
      </c>
      <c r="C50" s="6">
        <v>21576</v>
      </c>
      <c r="D50" s="6">
        <v>27031</v>
      </c>
      <c r="E50" s="6">
        <v>26342</v>
      </c>
      <c r="F50" s="6">
        <f>((D50-E50)/D50)*100</f>
        <v>2.5489253079797267</v>
      </c>
    </row>
    <row r="51" spans="1:6" x14ac:dyDescent="0.35">
      <c r="A51" s="6">
        <v>49</v>
      </c>
      <c r="B51" s="6">
        <v>14460</v>
      </c>
      <c r="C51" s="6">
        <v>22679</v>
      </c>
      <c r="D51" s="6">
        <v>28512</v>
      </c>
      <c r="E51" s="6">
        <v>27389</v>
      </c>
      <c r="F51" s="6">
        <f>((D51-E51)/D51)*100</f>
        <v>3.9386924803591468</v>
      </c>
    </row>
    <row r="52" spans="1:6" x14ac:dyDescent="0.35">
      <c r="A52" s="6">
        <v>50</v>
      </c>
      <c r="B52" s="6">
        <v>14879</v>
      </c>
      <c r="C52" s="6">
        <v>23477</v>
      </c>
      <c r="D52" s="6">
        <v>29998</v>
      </c>
      <c r="E52" s="6">
        <v>28545</v>
      </c>
      <c r="F52" s="6">
        <f>((D52-E52)/D52)*100</f>
        <v>4.8436562437495834</v>
      </c>
    </row>
    <row r="53" spans="1:6" x14ac:dyDescent="0.35">
      <c r="A53" s="6">
        <v>51</v>
      </c>
      <c r="B53" s="6">
        <v>15689</v>
      </c>
      <c r="C53" s="6">
        <v>24321</v>
      </c>
      <c r="D53" s="6">
        <v>32103</v>
      </c>
      <c r="E53" s="6">
        <v>29887</v>
      </c>
      <c r="F53" s="6">
        <f>((D53-E53)/D53)*100</f>
        <v>6.9027816714948758</v>
      </c>
    </row>
    <row r="54" spans="1:6" x14ac:dyDescent="0.35">
      <c r="A54" s="6">
        <v>52</v>
      </c>
      <c r="B54" s="6">
        <v>15876</v>
      </c>
      <c r="C54" s="6">
        <v>25686</v>
      </c>
      <c r="D54" s="6">
        <v>34521</v>
      </c>
      <c r="E54" s="6">
        <v>31279</v>
      </c>
      <c r="F54" s="6">
        <f>((D54-E54)/D54)*100</f>
        <v>9.3913849540859182</v>
      </c>
    </row>
    <row r="55" spans="1:6" x14ac:dyDescent="0.35">
      <c r="A55" s="6">
        <v>53</v>
      </c>
      <c r="B55" s="6">
        <v>16345</v>
      </c>
      <c r="C55" s="6">
        <v>26544</v>
      </c>
      <c r="D55" s="6">
        <v>36798</v>
      </c>
      <c r="E55" s="6">
        <v>33256</v>
      </c>
      <c r="F55" s="6">
        <f>((D55-E55)/D55)*100</f>
        <v>9.6255231262568621</v>
      </c>
    </row>
    <row r="56" spans="1:6" x14ac:dyDescent="0.35">
      <c r="A56" s="6">
        <v>54</v>
      </c>
      <c r="B56" s="6">
        <v>16234</v>
      </c>
      <c r="C56" s="6">
        <v>27789</v>
      </c>
      <c r="D56" s="6">
        <v>38901</v>
      </c>
      <c r="E56" s="6">
        <v>37821</v>
      </c>
      <c r="F56" s="6">
        <f>((D56-E56)/D56)*100</f>
        <v>2.7762782447751984</v>
      </c>
    </row>
    <row r="57" spans="1:6" x14ac:dyDescent="0.35">
      <c r="A57" s="6">
        <v>55</v>
      </c>
      <c r="B57" s="6">
        <v>16567</v>
      </c>
      <c r="C57" s="6">
        <v>28955</v>
      </c>
      <c r="D57" s="6">
        <v>40256</v>
      </c>
      <c r="E57" s="6">
        <v>39546</v>
      </c>
      <c r="F57" s="6">
        <f>((D57-E57)/D57)*100</f>
        <v>1.7637122416534181</v>
      </c>
    </row>
    <row r="58" spans="1:6" x14ac:dyDescent="0.35">
      <c r="A58" s="6">
        <v>56</v>
      </c>
      <c r="B58" s="6">
        <v>16998</v>
      </c>
      <c r="C58" s="6">
        <v>30211</v>
      </c>
      <c r="D58" s="6">
        <v>43211</v>
      </c>
      <c r="E58" s="6">
        <v>41998</v>
      </c>
      <c r="F58" s="6">
        <f>((D58-E58)/D58)*100</f>
        <v>2.8071555853833514</v>
      </c>
    </row>
    <row r="59" spans="1:6" x14ac:dyDescent="0.35">
      <c r="A59" s="6">
        <v>57</v>
      </c>
      <c r="B59" s="6">
        <v>17345</v>
      </c>
      <c r="C59" s="6">
        <v>31989</v>
      </c>
      <c r="D59" s="6">
        <v>47102</v>
      </c>
      <c r="E59" s="6">
        <v>44789</v>
      </c>
      <c r="F59" s="6">
        <f>((D59-E59)/D59)*100</f>
        <v>4.9106195066026919</v>
      </c>
    </row>
    <row r="60" spans="1:6" x14ac:dyDescent="0.35">
      <c r="A60" s="6">
        <v>58</v>
      </c>
      <c r="B60" s="6">
        <v>17945</v>
      </c>
      <c r="C60" s="6">
        <v>33412</v>
      </c>
      <c r="D60" s="6">
        <v>49987</v>
      </c>
      <c r="E60" s="6">
        <v>47983</v>
      </c>
      <c r="F60" s="6">
        <f>((D60-E60)/D60)*100</f>
        <v>4.0090423510112636</v>
      </c>
    </row>
    <row r="61" spans="1:6" x14ac:dyDescent="0.35">
      <c r="A61" s="6">
        <v>59</v>
      </c>
      <c r="B61" s="6">
        <v>18256</v>
      </c>
      <c r="C61" s="6">
        <v>34978</v>
      </c>
      <c r="D61" s="6">
        <v>52919</v>
      </c>
      <c r="E61" s="6">
        <v>49989</v>
      </c>
      <c r="F61" s="6">
        <f>((D61-E61)/D61)*100</f>
        <v>5.5367637332527071</v>
      </c>
    </row>
    <row r="62" spans="1:6" x14ac:dyDescent="0.35">
      <c r="A62" s="6">
        <v>60</v>
      </c>
      <c r="B62" s="6">
        <v>18135</v>
      </c>
      <c r="C62" s="6">
        <v>35289</v>
      </c>
      <c r="D62" s="6">
        <v>55855</v>
      </c>
      <c r="E62" s="6">
        <v>52001</v>
      </c>
      <c r="F62" s="6">
        <f>((D62-E62)/D62)*100</f>
        <v>6.9000089517500669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topLeftCell="D57" zoomScale="80" zoomScaleNormal="80" workbookViewId="0">
      <selection activeCell="A65" sqref="A65:J125"/>
    </sheetView>
  </sheetViews>
  <sheetFormatPr defaultRowHeight="14.5" x14ac:dyDescent="0.35"/>
  <cols>
    <col min="2" max="2" width="25.6328125" bestFit="1" customWidth="1"/>
    <col min="3" max="3" width="29.453125" bestFit="1" customWidth="1"/>
    <col min="4" max="7" width="29.453125" customWidth="1"/>
    <col min="8" max="8" width="26.26953125" customWidth="1"/>
    <col min="9" max="9" width="24.26953125" bestFit="1" customWidth="1"/>
  </cols>
  <sheetData>
    <row r="2" spans="1:3" x14ac:dyDescent="0.35">
      <c r="A2" t="s">
        <v>527</v>
      </c>
      <c r="B2" t="s">
        <v>656</v>
      </c>
      <c r="C2" t="s">
        <v>655</v>
      </c>
    </row>
    <row r="3" spans="1:3" x14ac:dyDescent="0.35">
      <c r="A3">
        <v>1</v>
      </c>
      <c r="B3">
        <v>530</v>
      </c>
      <c r="C3">
        <v>9</v>
      </c>
    </row>
    <row r="4" spans="1:3" x14ac:dyDescent="0.35">
      <c r="A4">
        <v>2</v>
      </c>
      <c r="B4">
        <v>750</v>
      </c>
      <c r="C4">
        <v>9</v>
      </c>
    </row>
    <row r="5" spans="1:3" x14ac:dyDescent="0.35">
      <c r="A5">
        <v>3</v>
      </c>
      <c r="B5">
        <v>970</v>
      </c>
      <c r="C5">
        <v>24</v>
      </c>
    </row>
    <row r="6" spans="1:3" x14ac:dyDescent="0.35">
      <c r="A6">
        <v>4</v>
      </c>
      <c r="B6">
        <v>1250</v>
      </c>
      <c r="C6">
        <v>27</v>
      </c>
    </row>
    <row r="7" spans="1:3" x14ac:dyDescent="0.35">
      <c r="A7">
        <v>5</v>
      </c>
      <c r="B7">
        <v>1580</v>
      </c>
      <c r="C7">
        <v>38</v>
      </c>
    </row>
    <row r="8" spans="1:3" x14ac:dyDescent="0.35">
      <c r="A8">
        <v>6</v>
      </c>
      <c r="B8">
        <v>1720</v>
      </c>
      <c r="C8">
        <v>56</v>
      </c>
    </row>
    <row r="9" spans="1:3" x14ac:dyDescent="0.35">
      <c r="A9">
        <v>7</v>
      </c>
      <c r="B9">
        <v>2100</v>
      </c>
      <c r="C9">
        <v>77</v>
      </c>
    </row>
    <row r="10" spans="1:3" x14ac:dyDescent="0.35">
      <c r="A10">
        <v>8</v>
      </c>
      <c r="B10">
        <v>2250</v>
      </c>
      <c r="C10">
        <v>66</v>
      </c>
    </row>
    <row r="11" spans="1:3" x14ac:dyDescent="0.35">
      <c r="A11">
        <v>9</v>
      </c>
      <c r="B11">
        <v>2460</v>
      </c>
      <c r="C11">
        <v>88</v>
      </c>
    </row>
    <row r="12" spans="1:3" x14ac:dyDescent="0.35">
      <c r="A12">
        <v>10</v>
      </c>
      <c r="B12">
        <v>2890</v>
      </c>
      <c r="C12">
        <v>93</v>
      </c>
    </row>
    <row r="13" spans="1:3" x14ac:dyDescent="0.35">
      <c r="A13">
        <v>11</v>
      </c>
      <c r="B13">
        <v>3000</v>
      </c>
      <c r="C13">
        <v>99</v>
      </c>
    </row>
    <row r="14" spans="1:3" x14ac:dyDescent="0.35">
      <c r="A14">
        <v>12</v>
      </c>
      <c r="B14">
        <v>3120</v>
      </c>
      <c r="C14">
        <v>245</v>
      </c>
    </row>
    <row r="15" spans="1:3" x14ac:dyDescent="0.35">
      <c r="A15">
        <v>13</v>
      </c>
      <c r="B15">
        <v>3478</v>
      </c>
      <c r="C15">
        <v>324</v>
      </c>
    </row>
    <row r="16" spans="1:3" x14ac:dyDescent="0.35">
      <c r="A16">
        <v>14</v>
      </c>
      <c r="B16">
        <v>3750</v>
      </c>
      <c r="C16">
        <v>244</v>
      </c>
    </row>
    <row r="17" spans="1:3" x14ac:dyDescent="0.35">
      <c r="A17">
        <v>15</v>
      </c>
      <c r="B17">
        <v>3930</v>
      </c>
      <c r="C17">
        <v>176</v>
      </c>
    </row>
    <row r="18" spans="1:3" x14ac:dyDescent="0.35">
      <c r="A18">
        <v>16</v>
      </c>
      <c r="B18">
        <v>4357</v>
      </c>
      <c r="C18">
        <v>278</v>
      </c>
    </row>
    <row r="19" spans="1:3" x14ac:dyDescent="0.35">
      <c r="A19">
        <v>17</v>
      </c>
      <c r="B19">
        <v>4400</v>
      </c>
      <c r="C19">
        <v>330</v>
      </c>
    </row>
    <row r="20" spans="1:3" x14ac:dyDescent="0.35">
      <c r="A20">
        <v>18</v>
      </c>
      <c r="B20">
        <v>4690</v>
      </c>
      <c r="C20">
        <v>392</v>
      </c>
    </row>
    <row r="21" spans="1:3" x14ac:dyDescent="0.35">
      <c r="A21">
        <v>19</v>
      </c>
      <c r="B21">
        <v>5360</v>
      </c>
      <c r="C21">
        <v>145</v>
      </c>
    </row>
    <row r="22" spans="1:3" x14ac:dyDescent="0.35">
      <c r="A22">
        <v>20</v>
      </c>
      <c r="B22">
        <v>5470</v>
      </c>
      <c r="C22">
        <v>267</v>
      </c>
    </row>
    <row r="23" spans="1:3" x14ac:dyDescent="0.35">
      <c r="A23">
        <v>21</v>
      </c>
      <c r="B23">
        <v>5890</v>
      </c>
      <c r="C23">
        <v>435</v>
      </c>
    </row>
    <row r="24" spans="1:3" x14ac:dyDescent="0.35">
      <c r="A24">
        <v>22</v>
      </c>
      <c r="B24">
        <v>5930</v>
      </c>
      <c r="C24">
        <v>546</v>
      </c>
    </row>
    <row r="25" spans="1:3" x14ac:dyDescent="0.35">
      <c r="A25">
        <v>23</v>
      </c>
      <c r="B25">
        <v>6170</v>
      </c>
      <c r="C25">
        <v>432</v>
      </c>
    </row>
    <row r="26" spans="1:3" x14ac:dyDescent="0.35">
      <c r="A26">
        <v>24</v>
      </c>
      <c r="B26">
        <v>6250</v>
      </c>
      <c r="C26">
        <v>728</v>
      </c>
    </row>
    <row r="27" spans="1:3" x14ac:dyDescent="0.35">
      <c r="A27">
        <v>25</v>
      </c>
      <c r="B27">
        <v>6570</v>
      </c>
      <c r="C27">
        <v>435</v>
      </c>
    </row>
    <row r="28" spans="1:3" x14ac:dyDescent="0.35">
      <c r="A28">
        <v>26</v>
      </c>
      <c r="B28">
        <v>6780</v>
      </c>
      <c r="C28">
        <v>589</v>
      </c>
    </row>
    <row r="29" spans="1:3" x14ac:dyDescent="0.35">
      <c r="A29">
        <v>27</v>
      </c>
      <c r="B29">
        <v>7120</v>
      </c>
      <c r="C29">
        <v>737</v>
      </c>
    </row>
    <row r="30" spans="1:3" x14ac:dyDescent="0.35">
      <c r="A30">
        <v>28</v>
      </c>
      <c r="B30">
        <v>7250</v>
      </c>
      <c r="C30">
        <v>467</v>
      </c>
    </row>
    <row r="31" spans="1:3" x14ac:dyDescent="0.35">
      <c r="A31">
        <v>29</v>
      </c>
      <c r="B31">
        <v>7540</v>
      </c>
      <c r="C31">
        <v>342</v>
      </c>
    </row>
    <row r="32" spans="1:3" x14ac:dyDescent="0.35">
      <c r="A32">
        <v>30</v>
      </c>
      <c r="B32">
        <v>7750</v>
      </c>
      <c r="C32">
        <v>556</v>
      </c>
    </row>
    <row r="33" spans="1:3" x14ac:dyDescent="0.35">
      <c r="A33">
        <v>31</v>
      </c>
      <c r="B33">
        <v>8000</v>
      </c>
      <c r="C33">
        <v>456</v>
      </c>
    </row>
    <row r="34" spans="1:3" x14ac:dyDescent="0.35">
      <c r="A34">
        <v>32</v>
      </c>
      <c r="B34">
        <v>8130</v>
      </c>
      <c r="C34">
        <v>476</v>
      </c>
    </row>
    <row r="35" spans="1:3" x14ac:dyDescent="0.35">
      <c r="A35">
        <v>33</v>
      </c>
      <c r="B35">
        <v>8680</v>
      </c>
      <c r="C35">
        <v>657</v>
      </c>
    </row>
    <row r="36" spans="1:3" x14ac:dyDescent="0.35">
      <c r="A36">
        <v>34</v>
      </c>
      <c r="B36">
        <v>8780</v>
      </c>
      <c r="C36">
        <v>378</v>
      </c>
    </row>
    <row r="37" spans="1:3" x14ac:dyDescent="0.35">
      <c r="A37">
        <v>35</v>
      </c>
      <c r="B37">
        <v>9000</v>
      </c>
      <c r="C37">
        <v>423</v>
      </c>
    </row>
    <row r="38" spans="1:3" x14ac:dyDescent="0.35">
      <c r="A38">
        <v>36</v>
      </c>
      <c r="B38">
        <v>9321</v>
      </c>
      <c r="C38">
        <v>777</v>
      </c>
    </row>
    <row r="39" spans="1:3" x14ac:dyDescent="0.35">
      <c r="A39">
        <v>37</v>
      </c>
      <c r="B39">
        <v>9560</v>
      </c>
      <c r="C39">
        <v>444</v>
      </c>
    </row>
    <row r="40" spans="1:3" x14ac:dyDescent="0.35">
      <c r="A40">
        <v>38</v>
      </c>
      <c r="B40">
        <v>9750</v>
      </c>
      <c r="C40">
        <v>567</v>
      </c>
    </row>
    <row r="41" spans="1:3" x14ac:dyDescent="0.35">
      <c r="A41">
        <v>39</v>
      </c>
      <c r="B41">
        <v>10020</v>
      </c>
      <c r="C41">
        <v>789</v>
      </c>
    </row>
    <row r="42" spans="1:3" x14ac:dyDescent="0.35">
      <c r="A42">
        <v>40</v>
      </c>
      <c r="B42">
        <v>10078</v>
      </c>
      <c r="C42">
        <v>698</v>
      </c>
    </row>
    <row r="43" spans="1:3" x14ac:dyDescent="0.35">
      <c r="A43">
        <v>41</v>
      </c>
      <c r="B43">
        <v>10567</v>
      </c>
      <c r="C43">
        <v>802</v>
      </c>
    </row>
    <row r="44" spans="1:3" x14ac:dyDescent="0.35">
      <c r="A44">
        <v>42</v>
      </c>
      <c r="B44">
        <v>10750</v>
      </c>
      <c r="C44">
        <v>781</v>
      </c>
    </row>
    <row r="45" spans="1:3" x14ac:dyDescent="0.35">
      <c r="A45">
        <v>43</v>
      </c>
      <c r="B45">
        <v>11900</v>
      </c>
      <c r="C45">
        <v>882</v>
      </c>
    </row>
    <row r="46" spans="1:3" x14ac:dyDescent="0.35">
      <c r="A46">
        <v>44</v>
      </c>
      <c r="B46">
        <v>12012</v>
      </c>
      <c r="C46">
        <v>925</v>
      </c>
    </row>
    <row r="47" spans="1:3" x14ac:dyDescent="0.35">
      <c r="A47">
        <v>45</v>
      </c>
      <c r="B47">
        <v>12560</v>
      </c>
      <c r="C47">
        <v>1234</v>
      </c>
    </row>
    <row r="48" spans="1:3" x14ac:dyDescent="0.35">
      <c r="A48">
        <v>46</v>
      </c>
      <c r="B48">
        <v>13450</v>
      </c>
      <c r="C48">
        <v>1654</v>
      </c>
    </row>
    <row r="49" spans="1:3" x14ac:dyDescent="0.35">
      <c r="A49">
        <v>47</v>
      </c>
      <c r="B49">
        <v>13570</v>
      </c>
      <c r="C49">
        <v>1165</v>
      </c>
    </row>
    <row r="50" spans="1:3" x14ac:dyDescent="0.35">
      <c r="A50">
        <v>48</v>
      </c>
      <c r="B50">
        <v>14768</v>
      </c>
      <c r="C50">
        <v>988</v>
      </c>
    </row>
    <row r="51" spans="1:3" x14ac:dyDescent="0.35">
      <c r="A51">
        <v>49</v>
      </c>
      <c r="B51">
        <v>14460</v>
      </c>
      <c r="C51">
        <v>1432</v>
      </c>
    </row>
    <row r="52" spans="1:3" x14ac:dyDescent="0.35">
      <c r="A52">
        <v>50</v>
      </c>
      <c r="B52">
        <v>14879</v>
      </c>
      <c r="C52">
        <v>920</v>
      </c>
    </row>
    <row r="53" spans="1:3" x14ac:dyDescent="0.35">
      <c r="A53">
        <v>51</v>
      </c>
      <c r="B53">
        <v>15689</v>
      </c>
      <c r="C53">
        <v>1675</v>
      </c>
    </row>
    <row r="54" spans="1:3" x14ac:dyDescent="0.35">
      <c r="A54">
        <v>52</v>
      </c>
      <c r="B54">
        <v>15876</v>
      </c>
      <c r="C54">
        <v>1342</v>
      </c>
    </row>
    <row r="55" spans="1:3" x14ac:dyDescent="0.35">
      <c r="A55">
        <v>53</v>
      </c>
      <c r="B55">
        <v>16345</v>
      </c>
      <c r="C55">
        <v>1030</v>
      </c>
    </row>
    <row r="56" spans="1:3" x14ac:dyDescent="0.35">
      <c r="A56">
        <v>54</v>
      </c>
      <c r="B56">
        <v>16234</v>
      </c>
      <c r="C56">
        <v>1140</v>
      </c>
    </row>
    <row r="57" spans="1:3" x14ac:dyDescent="0.35">
      <c r="A57">
        <v>55</v>
      </c>
      <c r="B57">
        <v>16567</v>
      </c>
      <c r="C57">
        <v>1765</v>
      </c>
    </row>
    <row r="58" spans="1:3" x14ac:dyDescent="0.35">
      <c r="A58">
        <v>56</v>
      </c>
      <c r="B58">
        <v>16998</v>
      </c>
      <c r="C58">
        <v>2169</v>
      </c>
    </row>
    <row r="59" spans="1:3" x14ac:dyDescent="0.35">
      <c r="A59">
        <v>57</v>
      </c>
      <c r="B59">
        <v>17345</v>
      </c>
      <c r="C59">
        <v>3421</v>
      </c>
    </row>
    <row r="60" spans="1:3" x14ac:dyDescent="0.35">
      <c r="A60">
        <v>58</v>
      </c>
      <c r="B60">
        <v>17945</v>
      </c>
      <c r="C60">
        <v>4267</v>
      </c>
    </row>
    <row r="61" spans="1:3" x14ac:dyDescent="0.35">
      <c r="A61">
        <v>59</v>
      </c>
      <c r="B61">
        <v>18256</v>
      </c>
      <c r="C61">
        <v>4654</v>
      </c>
    </row>
    <row r="62" spans="1:3" x14ac:dyDescent="0.35">
      <c r="A62">
        <v>60</v>
      </c>
      <c r="B62">
        <v>18135</v>
      </c>
      <c r="C62">
        <v>5879</v>
      </c>
    </row>
    <row r="65" spans="1:10" x14ac:dyDescent="0.35">
      <c r="A65" t="s">
        <v>527</v>
      </c>
      <c r="B65" t="s">
        <v>660</v>
      </c>
      <c r="C65" t="s">
        <v>661</v>
      </c>
      <c r="D65" t="s">
        <v>662</v>
      </c>
      <c r="E65" t="s">
        <v>663</v>
      </c>
      <c r="F65" t="s">
        <v>664</v>
      </c>
      <c r="G65" t="s">
        <v>665</v>
      </c>
      <c r="H65" t="s">
        <v>657</v>
      </c>
      <c r="I65" t="s">
        <v>658</v>
      </c>
      <c r="J65" t="s">
        <v>659</v>
      </c>
    </row>
    <row r="66" spans="1:10" x14ac:dyDescent="0.35">
      <c r="A66">
        <v>1</v>
      </c>
      <c r="B66">
        <v>530</v>
      </c>
      <c r="C66">
        <v>9</v>
      </c>
      <c r="D66">
        <v>521</v>
      </c>
      <c r="H66">
        <v>521</v>
      </c>
      <c r="I66">
        <v>9</v>
      </c>
      <c r="J66">
        <f>((B66-H66)/B66)*100</f>
        <v>1.6981132075471699</v>
      </c>
    </row>
    <row r="67" spans="1:10" x14ac:dyDescent="0.35">
      <c r="A67">
        <v>2</v>
      </c>
      <c r="B67">
        <v>750</v>
      </c>
      <c r="C67">
        <v>9</v>
      </c>
      <c r="D67">
        <v>680</v>
      </c>
      <c r="H67">
        <v>680</v>
      </c>
      <c r="I67">
        <v>9</v>
      </c>
      <c r="J67">
        <f>((B67-H67)/B67)*100</f>
        <v>9.3333333333333339</v>
      </c>
    </row>
    <row r="68" spans="1:10" x14ac:dyDescent="0.35">
      <c r="A68">
        <v>3</v>
      </c>
      <c r="B68">
        <v>970</v>
      </c>
      <c r="C68">
        <v>24</v>
      </c>
      <c r="D68">
        <v>880</v>
      </c>
      <c r="H68">
        <v>880</v>
      </c>
      <c r="I68">
        <v>24</v>
      </c>
      <c r="J68">
        <f>((B68-H68)/B68)*100</f>
        <v>9.2783505154639183</v>
      </c>
    </row>
    <row r="69" spans="1:10" x14ac:dyDescent="0.35">
      <c r="A69">
        <v>4</v>
      </c>
      <c r="B69">
        <v>1250</v>
      </c>
      <c r="C69">
        <v>27</v>
      </c>
      <c r="D69">
        <v>1080</v>
      </c>
      <c r="H69">
        <v>1080</v>
      </c>
      <c r="I69">
        <v>27</v>
      </c>
      <c r="J69">
        <f>((B69-H69)/B69)*100</f>
        <v>13.600000000000001</v>
      </c>
    </row>
    <row r="70" spans="1:10" x14ac:dyDescent="0.35">
      <c r="A70">
        <v>5</v>
      </c>
      <c r="B70">
        <v>1580</v>
      </c>
      <c r="C70">
        <v>38</v>
      </c>
      <c r="D70">
        <v>1379</v>
      </c>
      <c r="H70">
        <v>1379</v>
      </c>
      <c r="I70">
        <v>38</v>
      </c>
      <c r="J70">
        <f>((B70-H70)/B70)*100</f>
        <v>12.721518987341774</v>
      </c>
    </row>
    <row r="71" spans="1:10" x14ac:dyDescent="0.35">
      <c r="A71">
        <v>6</v>
      </c>
      <c r="B71">
        <v>1720</v>
      </c>
      <c r="C71">
        <v>56</v>
      </c>
      <c r="D71">
        <v>1480</v>
      </c>
      <c r="H71">
        <v>1480</v>
      </c>
      <c r="I71">
        <v>56</v>
      </c>
      <c r="J71">
        <f>((B71-H71)/B71)*100</f>
        <v>13.953488372093023</v>
      </c>
    </row>
    <row r="72" spans="1:10" x14ac:dyDescent="0.35">
      <c r="A72">
        <v>7</v>
      </c>
      <c r="B72">
        <v>2100</v>
      </c>
      <c r="C72">
        <v>77</v>
      </c>
      <c r="D72">
        <v>1899</v>
      </c>
      <c r="H72">
        <v>1899</v>
      </c>
      <c r="I72">
        <v>77</v>
      </c>
      <c r="J72">
        <f>((B72-H72)/B72)*100</f>
        <v>9.5714285714285712</v>
      </c>
    </row>
    <row r="73" spans="1:10" x14ac:dyDescent="0.35">
      <c r="A73">
        <v>8</v>
      </c>
      <c r="B73">
        <v>2250</v>
      </c>
      <c r="C73">
        <v>66</v>
      </c>
      <c r="D73">
        <v>1956</v>
      </c>
      <c r="H73">
        <v>1956</v>
      </c>
      <c r="I73">
        <v>66</v>
      </c>
      <c r="J73">
        <f>((B73-H73)/B73)*100</f>
        <v>13.066666666666665</v>
      </c>
    </row>
    <row r="74" spans="1:10" x14ac:dyDescent="0.35">
      <c r="A74">
        <v>9</v>
      </c>
      <c r="B74">
        <v>2460</v>
      </c>
      <c r="C74">
        <v>88</v>
      </c>
      <c r="D74">
        <v>2356</v>
      </c>
      <c r="H74">
        <v>2356</v>
      </c>
      <c r="I74">
        <v>88</v>
      </c>
      <c r="J74">
        <f>((B74-H74)/B74)*100</f>
        <v>4.2276422764227641</v>
      </c>
    </row>
    <row r="75" spans="1:10" x14ac:dyDescent="0.35">
      <c r="A75">
        <v>10</v>
      </c>
      <c r="B75">
        <v>2890</v>
      </c>
      <c r="C75">
        <v>93</v>
      </c>
      <c r="D75">
        <v>2678</v>
      </c>
      <c r="H75">
        <v>2678</v>
      </c>
      <c r="I75">
        <v>93</v>
      </c>
      <c r="J75">
        <f>((B75-H75)/B75)*100</f>
        <v>7.3356401384083041</v>
      </c>
    </row>
    <row r="76" spans="1:10" x14ac:dyDescent="0.35">
      <c r="A76">
        <v>11</v>
      </c>
      <c r="B76">
        <v>3000</v>
      </c>
      <c r="C76">
        <v>99</v>
      </c>
      <c r="D76">
        <v>3145</v>
      </c>
      <c r="H76">
        <v>3145</v>
      </c>
      <c r="I76">
        <v>99</v>
      </c>
      <c r="J76">
        <f>((B76-H76)/B76)*100</f>
        <v>-4.833333333333333</v>
      </c>
    </row>
    <row r="77" spans="1:10" x14ac:dyDescent="0.35">
      <c r="A77">
        <v>12</v>
      </c>
      <c r="B77">
        <v>3120</v>
      </c>
      <c r="C77">
        <v>245</v>
      </c>
      <c r="D77">
        <v>3657</v>
      </c>
      <c r="H77">
        <v>3657</v>
      </c>
      <c r="I77">
        <v>245</v>
      </c>
      <c r="J77">
        <f>((B77-H77)/B77)*100</f>
        <v>-17.21153846153846</v>
      </c>
    </row>
    <row r="78" spans="1:10" x14ac:dyDescent="0.35">
      <c r="A78">
        <v>13</v>
      </c>
      <c r="B78">
        <v>3478</v>
      </c>
      <c r="C78">
        <v>324</v>
      </c>
      <c r="D78" s="115">
        <v>4217</v>
      </c>
      <c r="E78" s="115"/>
      <c r="F78" s="115"/>
      <c r="G78" s="115"/>
      <c r="H78" s="115">
        <v>4217</v>
      </c>
      <c r="I78" s="115">
        <v>324</v>
      </c>
      <c r="J78" s="115">
        <f>((D78-H78)/D78)*100</f>
        <v>0</v>
      </c>
    </row>
    <row r="79" spans="1:10" x14ac:dyDescent="0.35">
      <c r="A79">
        <v>14</v>
      </c>
      <c r="B79">
        <v>3750</v>
      </c>
      <c r="C79">
        <v>244</v>
      </c>
      <c r="D79">
        <v>4446</v>
      </c>
      <c r="H79">
        <v>4675</v>
      </c>
      <c r="I79">
        <v>244</v>
      </c>
      <c r="J79">
        <f t="shared" ref="J79:J93" si="0">((D79-H79)/D79)*100</f>
        <v>-5.1506972559604138</v>
      </c>
    </row>
    <row r="80" spans="1:10" x14ac:dyDescent="0.35">
      <c r="A80">
        <v>15</v>
      </c>
      <c r="B80">
        <v>3930</v>
      </c>
      <c r="C80">
        <v>176</v>
      </c>
      <c r="D80">
        <v>4678</v>
      </c>
      <c r="H80">
        <v>4698</v>
      </c>
      <c r="I80">
        <v>176</v>
      </c>
      <c r="J80">
        <f t="shared" si="0"/>
        <v>-0.42753313381787095</v>
      </c>
    </row>
    <row r="81" spans="1:10" x14ac:dyDescent="0.35">
      <c r="A81">
        <v>16</v>
      </c>
      <c r="B81">
        <v>4357</v>
      </c>
      <c r="C81">
        <v>278</v>
      </c>
      <c r="D81">
        <v>4789</v>
      </c>
      <c r="H81">
        <v>4765</v>
      </c>
      <c r="I81">
        <v>278</v>
      </c>
      <c r="J81">
        <f t="shared" si="0"/>
        <v>0.50114846523282519</v>
      </c>
    </row>
    <row r="82" spans="1:10" x14ac:dyDescent="0.35">
      <c r="A82">
        <v>17</v>
      </c>
      <c r="B82">
        <v>4400</v>
      </c>
      <c r="C82">
        <v>330</v>
      </c>
      <c r="D82">
        <v>4965</v>
      </c>
      <c r="H82">
        <v>5217</v>
      </c>
      <c r="I82">
        <v>330</v>
      </c>
      <c r="J82">
        <f t="shared" si="0"/>
        <v>-5.0755287009063448</v>
      </c>
    </row>
    <row r="83" spans="1:10" x14ac:dyDescent="0.35">
      <c r="A83">
        <v>18</v>
      </c>
      <c r="B83">
        <v>4690</v>
      </c>
      <c r="C83">
        <v>392</v>
      </c>
      <c r="D83">
        <v>5100</v>
      </c>
      <c r="H83">
        <v>5469</v>
      </c>
      <c r="I83">
        <v>392</v>
      </c>
      <c r="J83">
        <f t="shared" si="0"/>
        <v>-7.2352941176470589</v>
      </c>
    </row>
    <row r="84" spans="1:10" x14ac:dyDescent="0.35">
      <c r="A84">
        <v>19</v>
      </c>
      <c r="B84">
        <v>5360</v>
      </c>
      <c r="C84">
        <v>145</v>
      </c>
      <c r="D84">
        <v>5360</v>
      </c>
      <c r="H84">
        <v>5683</v>
      </c>
      <c r="I84">
        <v>145</v>
      </c>
      <c r="J84">
        <f t="shared" si="0"/>
        <v>-6.0261194029850742</v>
      </c>
    </row>
    <row r="85" spans="1:10" x14ac:dyDescent="0.35">
      <c r="A85">
        <v>20</v>
      </c>
      <c r="B85">
        <v>5470</v>
      </c>
      <c r="C85">
        <v>267</v>
      </c>
      <c r="D85">
        <v>5570</v>
      </c>
      <c r="H85">
        <v>5890</v>
      </c>
      <c r="I85">
        <v>267</v>
      </c>
      <c r="J85">
        <f t="shared" si="0"/>
        <v>-5.7450628366247756</v>
      </c>
    </row>
    <row r="86" spans="1:10" x14ac:dyDescent="0.35">
      <c r="A86">
        <v>21</v>
      </c>
      <c r="B86">
        <v>5890</v>
      </c>
      <c r="C86">
        <v>435</v>
      </c>
      <c r="D86">
        <v>5890</v>
      </c>
      <c r="H86">
        <v>6234</v>
      </c>
      <c r="I86">
        <v>435</v>
      </c>
      <c r="J86">
        <f t="shared" si="0"/>
        <v>-5.8404074702886248</v>
      </c>
    </row>
    <row r="87" spans="1:10" x14ac:dyDescent="0.35">
      <c r="A87">
        <v>22</v>
      </c>
      <c r="B87">
        <v>5930</v>
      </c>
      <c r="C87">
        <v>546</v>
      </c>
      <c r="D87">
        <v>5966</v>
      </c>
      <c r="H87">
        <v>6643</v>
      </c>
      <c r="I87">
        <v>546</v>
      </c>
      <c r="J87">
        <f t="shared" si="0"/>
        <v>-11.347636607442173</v>
      </c>
    </row>
    <row r="88" spans="1:10" x14ac:dyDescent="0.35">
      <c r="A88">
        <v>23</v>
      </c>
      <c r="B88">
        <v>6170</v>
      </c>
      <c r="C88">
        <v>432</v>
      </c>
      <c r="D88">
        <v>6270</v>
      </c>
      <c r="H88">
        <v>6899</v>
      </c>
      <c r="I88">
        <v>432</v>
      </c>
      <c r="J88">
        <f t="shared" si="0"/>
        <v>-10.031897926634768</v>
      </c>
    </row>
    <row r="89" spans="1:10" x14ac:dyDescent="0.35">
      <c r="A89">
        <v>24</v>
      </c>
      <c r="B89">
        <v>6250</v>
      </c>
      <c r="C89">
        <v>728</v>
      </c>
      <c r="D89">
        <v>6532</v>
      </c>
      <c r="H89">
        <v>7235</v>
      </c>
      <c r="I89">
        <v>728</v>
      </c>
      <c r="J89">
        <f t="shared" si="0"/>
        <v>-10.762400489895898</v>
      </c>
    </row>
    <row r="90" spans="1:10" x14ac:dyDescent="0.35">
      <c r="A90">
        <v>25</v>
      </c>
      <c r="B90">
        <v>6570</v>
      </c>
      <c r="C90">
        <v>435</v>
      </c>
      <c r="D90">
        <v>6790</v>
      </c>
      <c r="H90">
        <v>7488</v>
      </c>
      <c r="I90">
        <v>435</v>
      </c>
      <c r="J90">
        <f t="shared" si="0"/>
        <v>-10.27982326951399</v>
      </c>
    </row>
    <row r="91" spans="1:10" x14ac:dyDescent="0.35">
      <c r="A91">
        <v>26</v>
      </c>
      <c r="B91">
        <v>6780</v>
      </c>
      <c r="C91">
        <v>589</v>
      </c>
      <c r="D91">
        <v>6998</v>
      </c>
      <c r="H91">
        <v>7755</v>
      </c>
      <c r="I91">
        <v>589</v>
      </c>
      <c r="J91">
        <f t="shared" si="0"/>
        <v>-10.817376393255214</v>
      </c>
    </row>
    <row r="92" spans="1:10" x14ac:dyDescent="0.35">
      <c r="A92">
        <v>27</v>
      </c>
      <c r="B92">
        <v>7120</v>
      </c>
      <c r="C92">
        <v>737</v>
      </c>
      <c r="D92">
        <v>7256</v>
      </c>
      <c r="H92">
        <v>7994</v>
      </c>
      <c r="I92">
        <v>737</v>
      </c>
      <c r="J92">
        <f t="shared" si="0"/>
        <v>-10.170893054024257</v>
      </c>
    </row>
    <row r="93" spans="1:10" x14ac:dyDescent="0.35">
      <c r="A93">
        <v>28</v>
      </c>
      <c r="B93">
        <v>7250</v>
      </c>
      <c r="C93">
        <v>467</v>
      </c>
      <c r="D93">
        <v>7250</v>
      </c>
      <c r="H93">
        <v>8345</v>
      </c>
      <c r="I93">
        <v>467</v>
      </c>
      <c r="J93">
        <f t="shared" si="0"/>
        <v>-15.103448275862069</v>
      </c>
    </row>
    <row r="94" spans="1:10" x14ac:dyDescent="0.35">
      <c r="A94">
        <v>29</v>
      </c>
      <c r="B94">
        <v>7540</v>
      </c>
      <c r="C94">
        <v>342</v>
      </c>
      <c r="D94">
        <v>7540</v>
      </c>
      <c r="H94">
        <v>8890</v>
      </c>
      <c r="I94">
        <v>342</v>
      </c>
      <c r="J94">
        <f>((B94-H94)/B94)*100</f>
        <v>-17.904509283819628</v>
      </c>
    </row>
    <row r="95" spans="1:10" x14ac:dyDescent="0.35">
      <c r="A95">
        <v>30</v>
      </c>
      <c r="B95">
        <v>7750</v>
      </c>
      <c r="C95">
        <v>556</v>
      </c>
      <c r="D95" s="115">
        <v>7750</v>
      </c>
      <c r="E95" s="115"/>
      <c r="F95" s="115">
        <v>9426</v>
      </c>
      <c r="G95" s="115"/>
      <c r="H95" s="115">
        <v>9426</v>
      </c>
      <c r="I95" s="115">
        <v>556</v>
      </c>
      <c r="J95" s="115">
        <f>((B95-H95)/B95)*100</f>
        <v>-21.625806451612902</v>
      </c>
    </row>
    <row r="96" spans="1:10" x14ac:dyDescent="0.35">
      <c r="A96">
        <v>31</v>
      </c>
      <c r="B96">
        <v>8000</v>
      </c>
      <c r="C96">
        <v>456</v>
      </c>
      <c r="F96">
        <v>10232</v>
      </c>
      <c r="H96">
        <v>10245</v>
      </c>
      <c r="I96">
        <v>456</v>
      </c>
      <c r="J96">
        <f>((F96-H96)/F96)*100</f>
        <v>-0.12705238467552776</v>
      </c>
    </row>
    <row r="97" spans="1:10" x14ac:dyDescent="0.35">
      <c r="A97">
        <v>32</v>
      </c>
      <c r="B97">
        <v>8130</v>
      </c>
      <c r="C97">
        <v>476</v>
      </c>
      <c r="F97">
        <v>11342</v>
      </c>
      <c r="H97">
        <v>11678</v>
      </c>
      <c r="I97">
        <v>476</v>
      </c>
      <c r="J97">
        <f t="shared" ref="J97:J125" si="1">((F97-H97)/F97)*100</f>
        <v>-2.9624404866866514</v>
      </c>
    </row>
    <row r="98" spans="1:10" x14ac:dyDescent="0.35">
      <c r="A98">
        <v>33</v>
      </c>
      <c r="B98">
        <v>8680</v>
      </c>
      <c r="C98">
        <v>657</v>
      </c>
      <c r="F98">
        <v>11897</v>
      </c>
      <c r="H98">
        <v>12457</v>
      </c>
      <c r="I98">
        <v>657</v>
      </c>
      <c r="J98">
        <f t="shared" si="1"/>
        <v>-4.707069008993864</v>
      </c>
    </row>
    <row r="99" spans="1:10" x14ac:dyDescent="0.35">
      <c r="A99">
        <v>34</v>
      </c>
      <c r="B99">
        <v>8780</v>
      </c>
      <c r="C99">
        <v>378</v>
      </c>
      <c r="F99">
        <v>12632</v>
      </c>
      <c r="H99">
        <v>13441</v>
      </c>
      <c r="I99">
        <v>378</v>
      </c>
      <c r="J99">
        <f t="shared" si="1"/>
        <v>-6.4043698543381895</v>
      </c>
    </row>
    <row r="100" spans="1:10" x14ac:dyDescent="0.35">
      <c r="A100">
        <v>35</v>
      </c>
      <c r="B100">
        <v>9000</v>
      </c>
      <c r="C100">
        <v>423</v>
      </c>
      <c r="F100">
        <v>13421</v>
      </c>
      <c r="H100">
        <v>14302</v>
      </c>
      <c r="I100">
        <v>423</v>
      </c>
      <c r="J100">
        <f t="shared" si="1"/>
        <v>-6.5643394679979137</v>
      </c>
    </row>
    <row r="101" spans="1:10" x14ac:dyDescent="0.35">
      <c r="A101">
        <v>36</v>
      </c>
      <c r="B101">
        <v>9321</v>
      </c>
      <c r="C101">
        <v>777</v>
      </c>
      <c r="F101">
        <v>14666</v>
      </c>
      <c r="H101">
        <v>15671</v>
      </c>
      <c r="I101">
        <v>777</v>
      </c>
      <c r="J101">
        <f t="shared" si="1"/>
        <v>-6.8525842083731083</v>
      </c>
    </row>
    <row r="102" spans="1:10" x14ac:dyDescent="0.35">
      <c r="A102">
        <v>37</v>
      </c>
      <c r="B102">
        <v>9560</v>
      </c>
      <c r="C102">
        <v>444</v>
      </c>
      <c r="F102">
        <v>15321</v>
      </c>
      <c r="H102">
        <v>15701</v>
      </c>
      <c r="I102">
        <v>444</v>
      </c>
      <c r="J102">
        <f t="shared" si="1"/>
        <v>-2.480255857972717</v>
      </c>
    </row>
    <row r="103" spans="1:10" x14ac:dyDescent="0.35">
      <c r="A103">
        <v>38</v>
      </c>
      <c r="B103">
        <v>9750</v>
      </c>
      <c r="C103">
        <v>567</v>
      </c>
      <c r="F103">
        <v>16201</v>
      </c>
      <c r="H103">
        <v>16012</v>
      </c>
      <c r="I103">
        <v>567</v>
      </c>
      <c r="J103">
        <f t="shared" si="1"/>
        <v>1.1665946546509476</v>
      </c>
    </row>
    <row r="104" spans="1:10" x14ac:dyDescent="0.35">
      <c r="A104">
        <v>39</v>
      </c>
      <c r="B104">
        <v>10020</v>
      </c>
      <c r="C104">
        <v>789</v>
      </c>
      <c r="F104">
        <v>17002</v>
      </c>
      <c r="H104">
        <v>16987</v>
      </c>
      <c r="I104">
        <v>789</v>
      </c>
      <c r="J104">
        <f t="shared" si="1"/>
        <v>8.8224914715915773E-2</v>
      </c>
    </row>
    <row r="105" spans="1:10" x14ac:dyDescent="0.35">
      <c r="A105">
        <v>40</v>
      </c>
      <c r="B105">
        <v>10078</v>
      </c>
      <c r="C105">
        <v>698</v>
      </c>
      <c r="F105">
        <v>17998</v>
      </c>
      <c r="H105">
        <v>17345</v>
      </c>
      <c r="I105">
        <v>698</v>
      </c>
      <c r="J105">
        <f t="shared" si="1"/>
        <v>3.6281809089898878</v>
      </c>
    </row>
    <row r="106" spans="1:10" x14ac:dyDescent="0.35">
      <c r="A106">
        <v>41</v>
      </c>
      <c r="B106">
        <v>10567</v>
      </c>
      <c r="C106">
        <v>802</v>
      </c>
      <c r="F106">
        <v>18793</v>
      </c>
      <c r="H106">
        <v>18342</v>
      </c>
      <c r="I106">
        <v>802</v>
      </c>
      <c r="J106">
        <f t="shared" si="1"/>
        <v>2.3998297238333421</v>
      </c>
    </row>
    <row r="107" spans="1:10" x14ac:dyDescent="0.35">
      <c r="A107">
        <v>42</v>
      </c>
      <c r="B107">
        <v>10750</v>
      </c>
      <c r="C107">
        <v>781</v>
      </c>
      <c r="F107">
        <v>19578</v>
      </c>
      <c r="H107">
        <v>18999</v>
      </c>
      <c r="I107">
        <v>781</v>
      </c>
      <c r="J107">
        <f t="shared" si="1"/>
        <v>2.9574011645724796</v>
      </c>
    </row>
    <row r="108" spans="1:10" x14ac:dyDescent="0.35">
      <c r="A108">
        <v>43</v>
      </c>
      <c r="B108">
        <v>11900</v>
      </c>
      <c r="C108">
        <v>882</v>
      </c>
      <c r="F108">
        <v>20345</v>
      </c>
      <c r="H108">
        <v>19869</v>
      </c>
      <c r="I108">
        <v>882</v>
      </c>
      <c r="J108">
        <f t="shared" si="1"/>
        <v>2.3396411894814451</v>
      </c>
    </row>
    <row r="109" spans="1:10" x14ac:dyDescent="0.35">
      <c r="A109">
        <v>44</v>
      </c>
      <c r="B109">
        <v>12012</v>
      </c>
      <c r="C109">
        <v>925</v>
      </c>
      <c r="F109">
        <v>21783</v>
      </c>
      <c r="H109">
        <v>20253</v>
      </c>
      <c r="I109">
        <v>925</v>
      </c>
      <c r="J109">
        <f t="shared" si="1"/>
        <v>7.0238259192948629</v>
      </c>
    </row>
    <row r="110" spans="1:10" x14ac:dyDescent="0.35">
      <c r="A110">
        <v>45</v>
      </c>
      <c r="B110">
        <v>12560</v>
      </c>
      <c r="C110">
        <v>1234</v>
      </c>
      <c r="F110">
        <v>22888</v>
      </c>
      <c r="H110">
        <v>21012</v>
      </c>
      <c r="I110">
        <v>1234</v>
      </c>
      <c r="J110">
        <f t="shared" si="1"/>
        <v>8.1964348130024476</v>
      </c>
    </row>
    <row r="111" spans="1:10" x14ac:dyDescent="0.35">
      <c r="A111">
        <v>46</v>
      </c>
      <c r="B111">
        <v>13450</v>
      </c>
      <c r="C111">
        <v>1654</v>
      </c>
      <c r="F111">
        <v>23997</v>
      </c>
      <c r="H111">
        <v>23444</v>
      </c>
      <c r="I111">
        <v>1654</v>
      </c>
      <c r="J111">
        <f t="shared" si="1"/>
        <v>2.3044547235071051</v>
      </c>
    </row>
    <row r="112" spans="1:10" x14ac:dyDescent="0.35">
      <c r="A112">
        <v>47</v>
      </c>
      <c r="B112">
        <v>13570</v>
      </c>
      <c r="C112">
        <v>1165</v>
      </c>
      <c r="F112">
        <v>25401</v>
      </c>
      <c r="H112">
        <v>24654</v>
      </c>
      <c r="I112">
        <v>1165</v>
      </c>
      <c r="J112">
        <f t="shared" si="1"/>
        <v>2.9408291012164876</v>
      </c>
    </row>
    <row r="113" spans="1:10" x14ac:dyDescent="0.35">
      <c r="A113">
        <v>48</v>
      </c>
      <c r="B113">
        <v>14768</v>
      </c>
      <c r="C113">
        <v>988</v>
      </c>
      <c r="F113">
        <v>27031</v>
      </c>
      <c r="H113">
        <v>26342</v>
      </c>
      <c r="I113">
        <v>988</v>
      </c>
      <c r="J113">
        <f t="shared" si="1"/>
        <v>2.5489253079797267</v>
      </c>
    </row>
    <row r="114" spans="1:10" x14ac:dyDescent="0.35">
      <c r="A114">
        <v>49</v>
      </c>
      <c r="B114">
        <v>14460</v>
      </c>
      <c r="C114">
        <v>1432</v>
      </c>
      <c r="F114">
        <v>28512</v>
      </c>
      <c r="H114">
        <v>27389</v>
      </c>
      <c r="I114">
        <v>1432</v>
      </c>
      <c r="J114">
        <f t="shared" si="1"/>
        <v>3.9386924803591468</v>
      </c>
    </row>
    <row r="115" spans="1:10" x14ac:dyDescent="0.35">
      <c r="A115">
        <v>50</v>
      </c>
      <c r="B115">
        <v>14879</v>
      </c>
      <c r="C115">
        <v>920</v>
      </c>
      <c r="F115">
        <v>29998</v>
      </c>
      <c r="H115">
        <v>28545</v>
      </c>
      <c r="I115">
        <v>920</v>
      </c>
      <c r="J115">
        <f t="shared" si="1"/>
        <v>4.8436562437495834</v>
      </c>
    </row>
    <row r="116" spans="1:10" x14ac:dyDescent="0.35">
      <c r="A116">
        <v>51</v>
      </c>
      <c r="B116">
        <v>15689</v>
      </c>
      <c r="C116">
        <v>1675</v>
      </c>
      <c r="F116">
        <v>32103</v>
      </c>
      <c r="H116">
        <v>29887</v>
      </c>
      <c r="I116">
        <v>1675</v>
      </c>
      <c r="J116">
        <f t="shared" si="1"/>
        <v>6.9027816714948758</v>
      </c>
    </row>
    <row r="117" spans="1:10" x14ac:dyDescent="0.35">
      <c r="A117">
        <v>52</v>
      </c>
      <c r="B117">
        <v>15876</v>
      </c>
      <c r="C117">
        <v>1342</v>
      </c>
      <c r="F117">
        <v>34521</v>
      </c>
      <c r="H117">
        <v>31279</v>
      </c>
      <c r="I117">
        <v>1342</v>
      </c>
      <c r="J117">
        <f t="shared" si="1"/>
        <v>9.3913849540859182</v>
      </c>
    </row>
    <row r="118" spans="1:10" x14ac:dyDescent="0.35">
      <c r="A118">
        <v>53</v>
      </c>
      <c r="B118">
        <v>16345</v>
      </c>
      <c r="C118">
        <v>1030</v>
      </c>
      <c r="F118">
        <v>36798</v>
      </c>
      <c r="H118">
        <v>33256</v>
      </c>
      <c r="I118">
        <v>1030</v>
      </c>
      <c r="J118">
        <f t="shared" si="1"/>
        <v>9.6255231262568621</v>
      </c>
    </row>
    <row r="119" spans="1:10" x14ac:dyDescent="0.35">
      <c r="A119">
        <v>54</v>
      </c>
      <c r="B119">
        <v>16234</v>
      </c>
      <c r="C119">
        <v>1140</v>
      </c>
      <c r="F119">
        <v>38901</v>
      </c>
      <c r="H119">
        <v>37821</v>
      </c>
      <c r="I119">
        <v>1140</v>
      </c>
      <c r="J119">
        <f t="shared" si="1"/>
        <v>2.7762782447751984</v>
      </c>
    </row>
    <row r="120" spans="1:10" x14ac:dyDescent="0.35">
      <c r="A120">
        <v>55</v>
      </c>
      <c r="B120">
        <v>16567</v>
      </c>
      <c r="C120">
        <v>1765</v>
      </c>
      <c r="F120">
        <v>40256</v>
      </c>
      <c r="H120">
        <v>39546</v>
      </c>
      <c r="I120">
        <v>1765</v>
      </c>
      <c r="J120">
        <f t="shared" si="1"/>
        <v>1.7637122416534181</v>
      </c>
    </row>
    <row r="121" spans="1:10" x14ac:dyDescent="0.35">
      <c r="A121">
        <v>56</v>
      </c>
      <c r="B121">
        <v>16998</v>
      </c>
      <c r="C121">
        <v>2169</v>
      </c>
      <c r="F121">
        <v>43211</v>
      </c>
      <c r="H121">
        <v>41998</v>
      </c>
      <c r="I121">
        <v>2169</v>
      </c>
      <c r="J121">
        <f t="shared" si="1"/>
        <v>2.8071555853833514</v>
      </c>
    </row>
    <row r="122" spans="1:10" x14ac:dyDescent="0.35">
      <c r="A122">
        <v>57</v>
      </c>
      <c r="B122">
        <v>17345</v>
      </c>
      <c r="C122">
        <v>3421</v>
      </c>
      <c r="F122">
        <v>47102</v>
      </c>
      <c r="H122">
        <v>44789</v>
      </c>
      <c r="I122">
        <v>3421</v>
      </c>
      <c r="J122">
        <f t="shared" si="1"/>
        <v>4.9106195066026919</v>
      </c>
    </row>
    <row r="123" spans="1:10" x14ac:dyDescent="0.35">
      <c r="A123">
        <v>58</v>
      </c>
      <c r="B123">
        <v>17945</v>
      </c>
      <c r="C123">
        <v>4267</v>
      </c>
      <c r="F123">
        <v>49987</v>
      </c>
      <c r="H123">
        <v>47983</v>
      </c>
      <c r="I123">
        <v>4267</v>
      </c>
      <c r="J123">
        <f t="shared" si="1"/>
        <v>4.0090423510112636</v>
      </c>
    </row>
    <row r="124" spans="1:10" x14ac:dyDescent="0.35">
      <c r="A124">
        <v>59</v>
      </c>
      <c r="B124">
        <v>18256</v>
      </c>
      <c r="C124">
        <v>4654</v>
      </c>
      <c r="F124">
        <v>52919</v>
      </c>
      <c r="H124">
        <v>49989</v>
      </c>
      <c r="I124">
        <v>4654</v>
      </c>
      <c r="J124">
        <f t="shared" si="1"/>
        <v>5.5367637332527071</v>
      </c>
    </row>
    <row r="125" spans="1:10" x14ac:dyDescent="0.35">
      <c r="A125">
        <v>60</v>
      </c>
      <c r="B125">
        <v>18135</v>
      </c>
      <c r="C125">
        <v>5879</v>
      </c>
      <c r="F125">
        <v>55855</v>
      </c>
      <c r="H125">
        <v>52001</v>
      </c>
      <c r="I125">
        <v>5879</v>
      </c>
      <c r="J125">
        <f t="shared" si="1"/>
        <v>6.9000089517500669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final2</vt:lpstr>
      <vt:lpstr>Sheet2</vt:lpstr>
      <vt:lpstr>Sheet1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 Kulkarni</cp:lastModifiedBy>
  <dcterms:created xsi:type="dcterms:W3CDTF">2015-06-09T13:43:52Z</dcterms:created>
  <dcterms:modified xsi:type="dcterms:W3CDTF">2016-12-11T06:39:39Z</dcterms:modified>
</cp:coreProperties>
</file>