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Dossier LOUMA\"/>
    </mc:Choice>
  </mc:AlternateContent>
  <bookViews>
    <workbookView minimized="1" xWindow="-110" yWindow="-110" windowWidth="19420" windowHeight="10420"/>
  </bookViews>
  <sheets>
    <sheet name="DETAILS PAIEMENT MAI VTO" sheetId="1" r:id="rId1"/>
    <sheet name="TOTAL PAIEMENT MAI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10" i="2" s="1"/>
  <c r="Q6" i="1"/>
  <c r="Q3" i="1"/>
  <c r="Q8" i="1"/>
  <c r="Q9" i="1"/>
  <c r="Q10" i="1"/>
  <c r="Q11" i="1"/>
  <c r="Q13" i="1"/>
  <c r="Q14" i="1"/>
  <c r="Q15" i="1"/>
  <c r="Q16" i="1"/>
  <c r="Q18" i="1"/>
  <c r="Q19" i="1"/>
  <c r="Q20" i="1"/>
  <c r="Q21" i="1"/>
  <c r="Q26" i="1"/>
  <c r="Q25" i="1"/>
  <c r="Q24" i="1"/>
  <c r="Q31" i="1"/>
  <c r="Q30" i="1"/>
  <c r="Q29" i="1"/>
  <c r="Q28" i="1"/>
  <c r="K11" i="1"/>
  <c r="K10" i="1"/>
  <c r="K9" i="1"/>
  <c r="K8" i="1"/>
  <c r="D5" i="2" l="1"/>
  <c r="E5" i="2" s="1"/>
  <c r="D6" i="2"/>
  <c r="E6" i="2" s="1"/>
  <c r="D7" i="2"/>
  <c r="E7" i="2" s="1"/>
  <c r="D8" i="2"/>
  <c r="E8" i="2" s="1"/>
  <c r="D9" i="2"/>
  <c r="E9" i="2" s="1"/>
  <c r="D4" i="2"/>
  <c r="D10" i="2" s="1"/>
  <c r="E4" i="2" l="1"/>
  <c r="E10" i="2" s="1"/>
  <c r="Q23" i="1"/>
  <c r="Q27" i="1" s="1"/>
  <c r="O29" i="1"/>
  <c r="O30" i="1"/>
  <c r="O31" i="1"/>
  <c r="O28" i="1"/>
  <c r="O26" i="1"/>
  <c r="O24" i="1"/>
  <c r="O25" i="1"/>
  <c r="O23" i="1"/>
  <c r="O19" i="1"/>
  <c r="O20" i="1"/>
  <c r="O21" i="1"/>
  <c r="O18" i="1"/>
  <c r="O16" i="1"/>
  <c r="O14" i="1"/>
  <c r="O15" i="1"/>
  <c r="O13" i="1"/>
  <c r="O11" i="1"/>
  <c r="O9" i="1"/>
  <c r="O10" i="1"/>
  <c r="O8" i="1"/>
  <c r="O4" i="1"/>
  <c r="Q4" i="1" s="1"/>
  <c r="O5" i="1"/>
  <c r="Q5" i="1" s="1"/>
  <c r="O6" i="1"/>
  <c r="O3" i="1"/>
  <c r="Q22" i="1" l="1"/>
  <c r="Q12" i="1"/>
  <c r="Q7" i="1"/>
  <c r="Q17" i="1"/>
  <c r="Q32" i="1"/>
  <c r="K6" i="1"/>
  <c r="K5" i="1"/>
  <c r="K4" i="1"/>
  <c r="K3" i="1"/>
  <c r="K21" i="1"/>
  <c r="K20" i="1"/>
  <c r="K19" i="1"/>
  <c r="K18" i="1"/>
  <c r="K23" i="1"/>
  <c r="K29" i="1"/>
  <c r="K31" i="1"/>
  <c r="I31" i="1"/>
  <c r="K30" i="1"/>
  <c r="I30" i="1"/>
  <c r="I29" i="1"/>
  <c r="K28" i="1"/>
  <c r="I28" i="1"/>
  <c r="K26" i="1"/>
  <c r="I26" i="1"/>
  <c r="K25" i="1"/>
  <c r="I25" i="1"/>
  <c r="K24" i="1"/>
  <c r="I24" i="1"/>
  <c r="I23" i="1"/>
  <c r="I21" i="1"/>
  <c r="I20" i="1"/>
  <c r="I19" i="1"/>
  <c r="I18" i="1"/>
  <c r="K16" i="1"/>
  <c r="I16" i="1"/>
  <c r="K15" i="1"/>
  <c r="I15" i="1"/>
  <c r="K14" i="1"/>
  <c r="I14" i="1"/>
  <c r="K13" i="1"/>
  <c r="I13" i="1"/>
  <c r="I11" i="1"/>
  <c r="I10" i="1"/>
  <c r="I9" i="1"/>
  <c r="I8" i="1"/>
  <c r="I6" i="1"/>
  <c r="I5" i="1"/>
  <c r="I4" i="1"/>
  <c r="I3" i="1"/>
  <c r="K32" i="1" l="1"/>
  <c r="V32" i="1" s="1"/>
  <c r="K27" i="1"/>
  <c r="V27" i="1" s="1"/>
  <c r="K17" i="1"/>
  <c r="V17" i="1" s="1"/>
  <c r="K12" i="1"/>
  <c r="V12" i="1" s="1"/>
  <c r="K7" i="1"/>
  <c r="V7" i="1" s="1"/>
  <c r="K22" i="1"/>
  <c r="V22" i="1" s="1"/>
  <c r="V33" i="1" l="1"/>
</calcChain>
</file>

<file path=xl/sharedStrings.xml><?xml version="1.0" encoding="utf-8"?>
<sst xmlns="http://schemas.openxmlformats.org/spreadsheetml/2006/main" count="151" uniqueCount="127">
  <si>
    <t>SIMS</t>
  </si>
  <si>
    <t>OM</t>
  </si>
  <si>
    <t>TOTAL (SIM+OM) à payer</t>
  </si>
  <si>
    <t>PVT</t>
  </si>
  <si>
    <t>PRENOM_VENDEUR</t>
  </si>
  <si>
    <t>NOM_VENDEUR</t>
  </si>
  <si>
    <t>LOGIN_VENDEUR</t>
  </si>
  <si>
    <t>KABBU</t>
  </si>
  <si>
    <t>Taux d'atteinte</t>
  </si>
  <si>
    <t>si 100% attinet objectif</t>
  </si>
  <si>
    <t>TAUX D'atteinte</t>
  </si>
  <si>
    <t>total général (SIM+ OM)</t>
  </si>
  <si>
    <t>DR SUD</t>
  </si>
  <si>
    <t>PVT MOR WADE KOLDA</t>
  </si>
  <si>
    <t>FATOUMATA BINTA</t>
  </si>
  <si>
    <t>BA</t>
  </si>
  <si>
    <t>pvt_mwadk0290</t>
  </si>
  <si>
    <t>MOUHAMADOU KALIDOU</t>
  </si>
  <si>
    <t>SOW</t>
  </si>
  <si>
    <t>pvt_mwadk194</t>
  </si>
  <si>
    <t>HAMADOU</t>
  </si>
  <si>
    <t>MBALLO</t>
  </si>
  <si>
    <t>pvt_mwadk181</t>
  </si>
  <si>
    <t>BALDE</t>
  </si>
  <si>
    <t>pvt_mwadk236</t>
  </si>
  <si>
    <t>TOTAL PVT MOR WADE</t>
  </si>
  <si>
    <t>SUD EST</t>
  </si>
  <si>
    <t xml:space="preserve">PVT SEYDINA OUSMANE SY </t>
  </si>
  <si>
    <t>Abdoulaye</t>
  </si>
  <si>
    <t>DIALLO</t>
  </si>
  <si>
    <t>pvt_sosy134</t>
  </si>
  <si>
    <t> 771883753</t>
  </si>
  <si>
    <t>DIOR</t>
  </si>
  <si>
    <t>NDIAYE</t>
  </si>
  <si>
    <t>pvt_sosy0290</t>
  </si>
  <si>
    <t> 775801980</t>
  </si>
  <si>
    <t>ADAMA</t>
  </si>
  <si>
    <t>GUEYE</t>
  </si>
  <si>
    <t>pvt_sosy150</t>
  </si>
  <si>
    <t> 771883900</t>
  </si>
  <si>
    <t>KHADIDIATOU</t>
  </si>
  <si>
    <t>SOUARE</t>
  </si>
  <si>
    <t>pvt_sosy165</t>
  </si>
  <si>
    <t> 781596632</t>
  </si>
  <si>
    <t>DR SUD EST</t>
  </si>
  <si>
    <t xml:space="preserve">TOTAL PVT SEYDINA OUSMANE SY </t>
  </si>
  <si>
    <t>DR EST</t>
  </si>
  <si>
    <t>PVT DEMBA FALL DE FATICK</t>
  </si>
  <si>
    <t>AMY</t>
  </si>
  <si>
    <t>SAMB</t>
  </si>
  <si>
    <t>pvt_dfallf0271</t>
  </si>
  <si>
    <t> 787567059</t>
  </si>
  <si>
    <t>Dabo</t>
  </si>
  <si>
    <t>pvt_dfallf0182</t>
  </si>
  <si>
    <t> 787655204</t>
  </si>
  <si>
    <t>AWA</t>
  </si>
  <si>
    <t>NDOUR</t>
  </si>
  <si>
    <t>pvt_dfallf0272</t>
  </si>
  <si>
    <t>IBRAHIMA</t>
  </si>
  <si>
    <t>pvt_dfallf0220</t>
  </si>
  <si>
    <t>TOTAL PVT DEMBA FALL</t>
  </si>
  <si>
    <t>DR NORD</t>
  </si>
  <si>
    <t>PVT MADINA BUSINESS PRO LINGUERE</t>
  </si>
  <si>
    <t>OUSSEYNOU</t>
  </si>
  <si>
    <t>MBAYE</t>
  </si>
  <si>
    <t>Pvt_mbpling114</t>
  </si>
  <si>
    <t>MASSOUDA DIENG</t>
  </si>
  <si>
    <t>FALL</t>
  </si>
  <si>
    <t>Pvt_mbpling0224</t>
  </si>
  <si>
    <t>ALIOUNE</t>
  </si>
  <si>
    <t>Pvt_mbpling0230</t>
  </si>
  <si>
    <t xml:space="preserve"> DEMBA SOUMARE </t>
  </si>
  <si>
    <t> DIOUF</t>
  </si>
  <si>
    <t>Pvt_mbpling173</t>
  </si>
  <si>
    <t>DRN</t>
  </si>
  <si>
    <t>TOTAL PVT MADINA BUSINESS PRO LINGUERE</t>
  </si>
  <si>
    <t>DR CENTRE</t>
  </si>
  <si>
    <t>SERIGNE MBACKE MADINA CISSE</t>
  </si>
  <si>
    <t>GAMOU</t>
  </si>
  <si>
    <t>pvt_smmc301</t>
  </si>
  <si>
    <t>MAYANE</t>
  </si>
  <si>
    <t>NDIM</t>
  </si>
  <si>
    <t>pvt_smmc2695</t>
  </si>
  <si>
    <t>ASSANE</t>
  </si>
  <si>
    <t>DIOP</t>
  </si>
  <si>
    <t>pvt_smmc303</t>
  </si>
  <si>
    <t>DABA</t>
  </si>
  <si>
    <t>BEYE</t>
  </si>
  <si>
    <t>pvt_smmc653</t>
  </si>
  <si>
    <t>DRC</t>
  </si>
  <si>
    <t>TOTAL SERIGNE MBACKE MADINA CISSE</t>
  </si>
  <si>
    <t>DR2</t>
  </si>
  <si>
    <t>TEKNICOM CONSULTING GROUPE</t>
  </si>
  <si>
    <t>FATOU</t>
  </si>
  <si>
    <t>TAMBASSA</t>
  </si>
  <si>
    <t>pvt_tcg_0260</t>
  </si>
  <si>
    <t>SERIGNE FALLOU</t>
  </si>
  <si>
    <t>BITEYE</t>
  </si>
  <si>
    <t>pvt_tcg_0331</t>
  </si>
  <si>
    <t>AMDY</t>
  </si>
  <si>
    <t>pvt_tcg_0124</t>
  </si>
  <si>
    <t>MOUHAMETH</t>
  </si>
  <si>
    <t>FAYE</t>
  </si>
  <si>
    <t>pvt_tcg_0035</t>
  </si>
  <si>
    <t>TOTAL TEKNICOM CONSULTING GROUPE</t>
  </si>
  <si>
    <t>TOTAL GENERAL AVEC CHAUFFEUR</t>
  </si>
  <si>
    <r>
      <t> </t>
    </r>
    <r>
      <rPr>
        <sz val="11"/>
        <color theme="1"/>
        <rFont val="Aptos Narrow"/>
        <family val="2"/>
      </rPr>
      <t>776003741</t>
    </r>
  </si>
  <si>
    <r>
      <t> </t>
    </r>
    <r>
      <rPr>
        <sz val="11"/>
        <color theme="1"/>
        <rFont val="Aptos Narrow"/>
        <family val="2"/>
      </rPr>
      <t>787095631</t>
    </r>
  </si>
  <si>
    <r>
      <t> </t>
    </r>
    <r>
      <rPr>
        <sz val="11"/>
        <color theme="1"/>
        <rFont val="Aptos Narrow"/>
        <family val="2"/>
      </rPr>
      <t>787095625</t>
    </r>
  </si>
  <si>
    <r>
      <t> </t>
    </r>
    <r>
      <rPr>
        <sz val="11"/>
        <color theme="1"/>
        <rFont val="Aptos Narrow"/>
        <family val="2"/>
      </rPr>
      <t>776006374</t>
    </r>
  </si>
  <si>
    <t>PAIEMENT MOIS AVRIL</t>
  </si>
  <si>
    <t>TOTAL AVRIL</t>
  </si>
  <si>
    <t>DR</t>
  </si>
  <si>
    <t>SUD</t>
  </si>
  <si>
    <t>MONTANT</t>
  </si>
  <si>
    <t>GAIN PVT</t>
  </si>
  <si>
    <t xml:space="preserve">TOTAL GENERAL  </t>
  </si>
  <si>
    <t>ND PARTENAIRE</t>
  </si>
  <si>
    <t>TOTAL MAI</t>
  </si>
  <si>
    <t xml:space="preserve">OBJECTIF </t>
  </si>
  <si>
    <t>OBJECTIF MAI</t>
  </si>
  <si>
    <t>NB: pour DR2 PAIEMENT RELIQUAT DE 37000 SUITE ERREUR SUR LE MOIS DE MARS D'UN MONTANT DE 37000</t>
  </si>
  <si>
    <t>SIM+OM+CHAUFFEUR MAI</t>
  </si>
  <si>
    <t>PAIEMENT MOIS MAI</t>
  </si>
  <si>
    <t>TOTAL PAIEMENT CHAUFFEUR MAI</t>
  </si>
  <si>
    <t>TOTAL PAIEMENT CHAUFFEUR  MAI</t>
  </si>
  <si>
    <t>TOTAL GENERAL (SIM+OM+CHAUFFEUR MAI)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</si>
</sst>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##0_-;\-* ###0_-;_-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EB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9" fontId="0" fillId="8" borderId="6" xfId="2" applyFont="1" applyFill="1" applyBorder="1" applyAlignment="1">
      <alignment horizontal="center"/>
    </xf>
    <xf numFmtId="164" fontId="0" fillId="8" borderId="6" xfId="1" applyNumberFormat="1" applyFont="1" applyFill="1" applyBorder="1"/>
    <xf numFmtId="0" fontId="2" fillId="8" borderId="6" xfId="0" applyFont="1" applyFill="1" applyBorder="1" applyAlignment="1">
      <alignment horizontal="center"/>
    </xf>
    <xf numFmtId="164" fontId="0" fillId="3" borderId="6" xfId="1" applyNumberFormat="1" applyFont="1" applyFill="1" applyBorder="1"/>
    <xf numFmtId="164" fontId="0" fillId="6" borderId="6" xfId="1" applyNumberFormat="1" applyFont="1" applyFill="1" applyBorder="1"/>
    <xf numFmtId="0" fontId="0" fillId="3" borderId="6" xfId="0" applyFill="1" applyBorder="1"/>
    <xf numFmtId="0" fontId="2" fillId="5" borderId="6" xfId="0" applyFont="1" applyFill="1" applyBorder="1" applyAlignment="1">
      <alignment horizontal="center"/>
    </xf>
    <xf numFmtId="9" fontId="0" fillId="9" borderId="6" xfId="2" applyFont="1" applyFill="1" applyBorder="1" applyAlignment="1">
      <alignment horizontal="center"/>
    </xf>
    <xf numFmtId="164" fontId="0" fillId="9" borderId="6" xfId="1" applyNumberFormat="1" applyFont="1" applyFill="1" applyBorder="1"/>
    <xf numFmtId="0" fontId="0" fillId="10" borderId="6" xfId="0" applyFill="1" applyBorder="1" applyAlignment="1">
      <alignment vertical="center"/>
    </xf>
    <xf numFmtId="0" fontId="0" fillId="10" borderId="6" xfId="0" applyFill="1" applyBorder="1" applyAlignment="1">
      <alignment vertical="center" wrapText="1"/>
    </xf>
    <xf numFmtId="9" fontId="0" fillId="10" borderId="6" xfId="2" applyFont="1" applyFill="1" applyBorder="1" applyAlignment="1">
      <alignment vertical="center"/>
    </xf>
    <xf numFmtId="164" fontId="0" fillId="10" borderId="6" xfId="1" applyNumberFormat="1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164" fontId="0" fillId="3" borderId="6" xfId="1" applyNumberFormat="1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164" fontId="0" fillId="1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11" borderId="6" xfId="2" applyFont="1" applyFill="1" applyBorder="1" applyAlignment="1">
      <alignment horizontal="center"/>
    </xf>
    <xf numFmtId="164" fontId="0" fillId="12" borderId="6" xfId="1" applyNumberFormat="1" applyFont="1" applyFill="1" applyBorder="1"/>
    <xf numFmtId="0" fontId="3" fillId="0" borderId="6" xfId="0" applyFont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 wrapText="1"/>
    </xf>
    <xf numFmtId="0" fontId="0" fillId="10" borderId="6" xfId="0" applyFill="1" applyBorder="1"/>
    <xf numFmtId="0" fontId="0" fillId="10" borderId="6" xfId="0" applyFill="1" applyBorder="1" applyAlignment="1">
      <alignment horizontal="center"/>
    </xf>
    <xf numFmtId="9" fontId="0" fillId="10" borderId="6" xfId="2" applyFont="1" applyFill="1" applyBorder="1" applyAlignment="1">
      <alignment horizontal="center"/>
    </xf>
    <xf numFmtId="164" fontId="0" fillId="10" borderId="6" xfId="1" applyNumberFormat="1" applyFont="1" applyFill="1" applyBorder="1"/>
    <xf numFmtId="0" fontId="2" fillId="10" borderId="6" xfId="0" applyFon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10" borderId="6" xfId="0" applyFont="1" applyFill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164" fontId="0" fillId="0" borderId="6" xfId="1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9" fontId="0" fillId="13" borderId="6" xfId="2" applyFont="1" applyFill="1" applyBorder="1" applyAlignment="1">
      <alignment horizontal="center"/>
    </xf>
    <xf numFmtId="164" fontId="0" fillId="10" borderId="6" xfId="0" applyNumberFormat="1" applyFill="1" applyBorder="1"/>
    <xf numFmtId="0" fontId="0" fillId="0" borderId="0" xfId="0" applyAlignment="1">
      <alignment horizontal="center"/>
    </xf>
    <xf numFmtId="0" fontId="0" fillId="14" borderId="0" xfId="0" applyFill="1"/>
    <xf numFmtId="164" fontId="0" fillId="14" borderId="0" xfId="0" applyNumberFormat="1" applyFill="1" applyAlignment="1">
      <alignment horizontal="center"/>
    </xf>
    <xf numFmtId="0" fontId="0" fillId="11" borderId="0" xfId="0" applyFill="1"/>
    <xf numFmtId="164" fontId="0" fillId="14" borderId="6" xfId="1" applyNumberFormat="1" applyFont="1" applyFill="1" applyBorder="1"/>
    <xf numFmtId="9" fontId="0" fillId="5" borderId="6" xfId="2" applyFont="1" applyFill="1" applyBorder="1" applyAlignment="1">
      <alignment horizontal="center"/>
    </xf>
    <xf numFmtId="0" fontId="0" fillId="7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13" borderId="6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0" fillId="7" borderId="6" xfId="0" applyFill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" fontId="0" fillId="0" borderId="6" xfId="0" applyNumberForma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0" fillId="10" borderId="6" xfId="0" applyNumberFormat="1" applyFill="1" applyBorder="1" applyAlignment="1">
      <alignment vertical="top"/>
    </xf>
    <xf numFmtId="1" fontId="2" fillId="0" borderId="6" xfId="0" applyNumberFormat="1" applyFont="1" applyBorder="1" applyAlignment="1">
      <alignment horizontal="right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2" workbookViewId="0">
      <selection activeCell="V2" sqref="V2"/>
    </sheetView>
  </sheetViews>
  <sheetFormatPr baseColWidth="10" defaultRowHeight="14"/>
  <cols>
    <col min="1" max="1" width="15.9140625" customWidth="1"/>
    <col min="2" max="2" width="21.4140625" customWidth="1"/>
    <col min="3" max="3" width="22.4140625" customWidth="1"/>
    <col min="4" max="4" width="10.9140625" hidden="1" customWidth="1"/>
    <col min="5" max="5" width="15.5" hidden="1" customWidth="1"/>
    <col min="6" max="6" width="11.5" style="51" hidden="1" customWidth="1"/>
    <col min="8" max="8" width="8.6640625" style="51" customWidth="1"/>
    <col min="9" max="9" width="11.6640625" style="51" bestFit="1" customWidth="1"/>
    <col min="10" max="10" width="13.08203125" style="51" bestFit="1" customWidth="1"/>
    <col min="11" max="11" width="14.4140625" bestFit="1" customWidth="1"/>
    <col min="14" max="14" width="10.9140625" customWidth="1"/>
    <col min="16" max="16" width="25.4140625" customWidth="1"/>
    <col min="18" max="18" width="3.08203125" customWidth="1"/>
    <col min="19" max="19" width="0" hidden="1" customWidth="1"/>
    <col min="20" max="20" width="30.83203125" bestFit="1" customWidth="1"/>
    <col min="21" max="21" width="2.25" customWidth="1"/>
    <col min="22" max="22" width="22.75" style="51" customWidth="1"/>
  </cols>
  <sheetData>
    <row r="1" spans="1:22" ht="42">
      <c r="A1" s="1"/>
      <c r="B1" s="1"/>
      <c r="C1" s="1"/>
      <c r="D1" s="1"/>
      <c r="E1" s="1"/>
      <c r="F1" s="1"/>
      <c r="G1" s="69" t="s">
        <v>0</v>
      </c>
      <c r="H1" s="70"/>
      <c r="I1" s="70"/>
      <c r="J1" s="70"/>
      <c r="K1" s="71"/>
      <c r="M1" s="72" t="s">
        <v>1</v>
      </c>
      <c r="N1" s="72"/>
      <c r="O1" s="72"/>
      <c r="P1" s="72"/>
      <c r="Q1" s="72"/>
      <c r="R1" s="2"/>
      <c r="S1" s="3" t="s">
        <v>2</v>
      </c>
      <c r="T1" s="4" t="s">
        <v>124</v>
      </c>
      <c r="U1" s="5"/>
      <c r="V1" s="6" t="s">
        <v>126</v>
      </c>
    </row>
    <row r="2" spans="1:22" ht="4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54" t="s">
        <v>118</v>
      </c>
      <c r="H2" s="7" t="s">
        <v>119</v>
      </c>
      <c r="I2" s="7" t="s">
        <v>8</v>
      </c>
      <c r="J2" s="7" t="s">
        <v>9</v>
      </c>
      <c r="K2" s="7" t="s">
        <v>110</v>
      </c>
      <c r="M2" s="54" t="s">
        <v>111</v>
      </c>
      <c r="N2" s="6" t="s">
        <v>120</v>
      </c>
      <c r="O2" s="6" t="s">
        <v>10</v>
      </c>
      <c r="P2" s="6" t="s">
        <v>9</v>
      </c>
      <c r="Q2" s="7" t="s">
        <v>123</v>
      </c>
      <c r="R2" s="8"/>
      <c r="S2" s="9" t="s">
        <v>11</v>
      </c>
      <c r="T2" s="4" t="s">
        <v>125</v>
      </c>
      <c r="U2" s="8"/>
      <c r="V2" s="6" t="s">
        <v>126</v>
      </c>
    </row>
    <row r="3" spans="1:22">
      <c r="A3" s="73" t="s">
        <v>12</v>
      </c>
      <c r="B3" s="73" t="s">
        <v>13</v>
      </c>
      <c r="C3" s="10" t="s">
        <v>14</v>
      </c>
      <c r="D3" s="10" t="s">
        <v>15</v>
      </c>
      <c r="E3" s="10" t="s">
        <v>16</v>
      </c>
      <c r="F3" s="11">
        <v>775810336</v>
      </c>
      <c r="G3" s="10">
        <v>283</v>
      </c>
      <c r="H3" s="11">
        <v>240</v>
      </c>
      <c r="I3" s="56">
        <f>G3/H3</f>
        <v>1.1791666666666667</v>
      </c>
      <c r="J3" s="11">
        <v>100000</v>
      </c>
      <c r="K3" s="55">
        <f>J3</f>
        <v>100000</v>
      </c>
      <c r="M3" s="14">
        <v>2</v>
      </c>
      <c r="N3" s="11">
        <v>120</v>
      </c>
      <c r="O3" s="12">
        <f>M3/N3</f>
        <v>1.6666666666666666E-2</v>
      </c>
      <c r="P3" s="11">
        <v>50000</v>
      </c>
      <c r="Q3" s="13">
        <f>P3*O3</f>
        <v>833.33333333333337</v>
      </c>
      <c r="R3" s="15"/>
      <c r="S3" s="16">
        <v>115000</v>
      </c>
      <c r="T3" s="10"/>
      <c r="U3" s="17"/>
      <c r="V3" s="11"/>
    </row>
    <row r="4" spans="1:22">
      <c r="A4" s="73"/>
      <c r="B4" s="73"/>
      <c r="C4" s="10" t="s">
        <v>17</v>
      </c>
      <c r="D4" s="10" t="s">
        <v>18</v>
      </c>
      <c r="E4" s="10" t="s">
        <v>19</v>
      </c>
      <c r="F4" s="11">
        <v>772107591</v>
      </c>
      <c r="G4" s="10">
        <v>287</v>
      </c>
      <c r="H4" s="11">
        <v>240</v>
      </c>
      <c r="I4" s="56">
        <f>G4/H4</f>
        <v>1.1958333333333333</v>
      </c>
      <c r="J4" s="11">
        <v>100000</v>
      </c>
      <c r="K4" s="55">
        <f>J4</f>
        <v>100000</v>
      </c>
      <c r="M4" s="14">
        <v>2</v>
      </c>
      <c r="N4" s="11">
        <v>120</v>
      </c>
      <c r="O4" s="12">
        <f t="shared" ref="O4:O6" si="0">M4/N4</f>
        <v>1.6666666666666666E-2</v>
      </c>
      <c r="P4" s="11">
        <v>50000</v>
      </c>
      <c r="Q4" s="13">
        <f t="shared" ref="Q4:Q5" si="1">+P4*O4</f>
        <v>833.33333333333337</v>
      </c>
      <c r="R4" s="15"/>
      <c r="S4" s="16">
        <v>118750</v>
      </c>
      <c r="T4" s="10"/>
      <c r="U4" s="17"/>
      <c r="V4" s="11"/>
    </row>
    <row r="5" spans="1:22">
      <c r="A5" s="73"/>
      <c r="B5" s="73"/>
      <c r="C5" s="10" t="s">
        <v>20</v>
      </c>
      <c r="D5" s="10" t="s">
        <v>21</v>
      </c>
      <c r="E5" s="10" t="s">
        <v>22</v>
      </c>
      <c r="F5" s="11">
        <v>772104981</v>
      </c>
      <c r="G5" s="10">
        <v>413</v>
      </c>
      <c r="H5" s="11">
        <v>240</v>
      </c>
      <c r="I5" s="56">
        <f>G5/H5</f>
        <v>1.7208333333333334</v>
      </c>
      <c r="J5" s="11">
        <v>100000</v>
      </c>
      <c r="K5" s="55">
        <f>J5</f>
        <v>100000</v>
      </c>
      <c r="M5" s="14">
        <v>2</v>
      </c>
      <c r="N5" s="11">
        <v>120</v>
      </c>
      <c r="O5" s="12">
        <f t="shared" si="0"/>
        <v>1.6666666666666666E-2</v>
      </c>
      <c r="P5" s="11">
        <v>50000</v>
      </c>
      <c r="Q5" s="13">
        <f t="shared" si="1"/>
        <v>833.33333333333337</v>
      </c>
      <c r="R5" s="15"/>
      <c r="S5" s="16">
        <v>115000</v>
      </c>
      <c r="T5" s="10"/>
      <c r="U5" s="17"/>
      <c r="V5" s="11"/>
    </row>
    <row r="6" spans="1:22">
      <c r="A6" s="73"/>
      <c r="B6" s="73"/>
      <c r="C6" s="10" t="s">
        <v>20</v>
      </c>
      <c r="D6" s="10" t="s">
        <v>23</v>
      </c>
      <c r="E6" s="10" t="s">
        <v>24</v>
      </c>
      <c r="F6" s="11">
        <v>778525987</v>
      </c>
      <c r="G6" s="10">
        <v>293</v>
      </c>
      <c r="H6" s="11">
        <v>240</v>
      </c>
      <c r="I6" s="56">
        <f>G6/H6</f>
        <v>1.2208333333333334</v>
      </c>
      <c r="J6" s="11">
        <v>100000</v>
      </c>
      <c r="K6" s="55">
        <f>J6</f>
        <v>100000</v>
      </c>
      <c r="M6" s="14">
        <v>4</v>
      </c>
      <c r="N6" s="11">
        <v>120</v>
      </c>
      <c r="O6" s="12">
        <f t="shared" si="0"/>
        <v>3.3333333333333333E-2</v>
      </c>
      <c r="P6" s="11">
        <v>50000</v>
      </c>
      <c r="Q6" s="13">
        <f>P6*O6</f>
        <v>1666.6666666666667</v>
      </c>
      <c r="R6" s="15"/>
      <c r="S6" s="16">
        <v>115833.33333333334</v>
      </c>
      <c r="T6" s="10"/>
      <c r="U6" s="17"/>
      <c r="V6" s="11"/>
    </row>
    <row r="7" spans="1:22" ht="28">
      <c r="A7" s="21" t="s">
        <v>12</v>
      </c>
      <c r="B7" s="22" t="s">
        <v>25</v>
      </c>
      <c r="C7" s="21"/>
      <c r="D7" s="21"/>
      <c r="E7" s="21"/>
      <c r="F7" s="21"/>
      <c r="H7" s="21"/>
      <c r="I7" s="23"/>
      <c r="J7" s="21"/>
      <c r="K7" s="24">
        <f>SUM(K3:K6)</f>
        <v>400000</v>
      </c>
      <c r="M7" s="25"/>
      <c r="N7" s="21"/>
      <c r="O7" s="23"/>
      <c r="P7" s="21"/>
      <c r="Q7" s="24">
        <f>SUM(Q3:Q6)</f>
        <v>4166.666666666667</v>
      </c>
      <c r="R7" s="26"/>
      <c r="S7" s="24">
        <v>464583.33333333331</v>
      </c>
      <c r="T7" s="21">
        <v>150000</v>
      </c>
      <c r="U7" s="27"/>
      <c r="V7" s="28">
        <f>+K7+Q7+T7</f>
        <v>554166.66666666674</v>
      </c>
    </row>
    <row r="8" spans="1:22">
      <c r="A8" s="74" t="s">
        <v>26</v>
      </c>
      <c r="B8" s="74" t="s">
        <v>27</v>
      </c>
      <c r="C8" s="10" t="s">
        <v>28</v>
      </c>
      <c r="D8" s="10" t="s">
        <v>29</v>
      </c>
      <c r="E8" s="10" t="s">
        <v>30</v>
      </c>
      <c r="F8" s="29" t="s">
        <v>31</v>
      </c>
      <c r="G8" s="10">
        <v>216</v>
      </c>
      <c r="H8" s="11">
        <v>240</v>
      </c>
      <c r="I8" s="56">
        <f>G8/H8</f>
        <v>0.9</v>
      </c>
      <c r="J8" s="11">
        <v>100000</v>
      </c>
      <c r="K8" s="55">
        <f>J8*I8</f>
        <v>90000</v>
      </c>
      <c r="M8" s="14">
        <v>1</v>
      </c>
      <c r="N8" s="11">
        <v>120</v>
      </c>
      <c r="O8" s="12">
        <f>+M8/N9</f>
        <v>8.3333333333333332E-3</v>
      </c>
      <c r="P8" s="11">
        <v>50000</v>
      </c>
      <c r="Q8" s="13">
        <f>P8*O8</f>
        <v>416.66666666666669</v>
      </c>
      <c r="R8" s="15"/>
      <c r="S8" s="16">
        <v>85833.333333333343</v>
      </c>
      <c r="T8" s="10"/>
      <c r="U8" s="17"/>
      <c r="V8" s="11"/>
    </row>
    <row r="9" spans="1:22">
      <c r="A9" s="74"/>
      <c r="B9" s="74"/>
      <c r="C9" s="10" t="s">
        <v>32</v>
      </c>
      <c r="D9" s="10" t="s">
        <v>33</v>
      </c>
      <c r="E9" s="10" t="s">
        <v>34</v>
      </c>
      <c r="F9" s="29" t="s">
        <v>35</v>
      </c>
      <c r="G9" s="10">
        <v>212</v>
      </c>
      <c r="H9" s="11">
        <v>240</v>
      </c>
      <c r="I9" s="56">
        <f>G9/H9</f>
        <v>0.8833333333333333</v>
      </c>
      <c r="J9" s="11">
        <v>100000</v>
      </c>
      <c r="K9" s="55">
        <f>J9*I9</f>
        <v>88333.333333333328</v>
      </c>
      <c r="M9" s="14">
        <v>1</v>
      </c>
      <c r="N9" s="11">
        <v>120</v>
      </c>
      <c r="O9" s="12">
        <f t="shared" ref="O9:O10" si="2">+M9/N10</f>
        <v>8.3333333333333332E-3</v>
      </c>
      <c r="P9" s="11">
        <v>50000</v>
      </c>
      <c r="Q9" s="13">
        <f>P9*O9</f>
        <v>416.66666666666669</v>
      </c>
      <c r="R9" s="15"/>
      <c r="S9" s="16">
        <v>81250</v>
      </c>
      <c r="T9" s="10"/>
      <c r="U9" s="17"/>
      <c r="V9" s="11"/>
    </row>
    <row r="10" spans="1:22">
      <c r="A10" s="74"/>
      <c r="B10" s="74"/>
      <c r="C10" s="10" t="s">
        <v>36</v>
      </c>
      <c r="D10" s="10" t="s">
        <v>37</v>
      </c>
      <c r="E10" s="10" t="s">
        <v>38</v>
      </c>
      <c r="F10" s="29" t="s">
        <v>39</v>
      </c>
      <c r="G10" s="10">
        <v>230</v>
      </c>
      <c r="H10" s="11">
        <v>240</v>
      </c>
      <c r="I10" s="56">
        <f>G10/H10</f>
        <v>0.95833333333333337</v>
      </c>
      <c r="J10" s="11">
        <v>100000</v>
      </c>
      <c r="K10" s="55">
        <f>J10*I10</f>
        <v>95833.333333333343</v>
      </c>
      <c r="M10" s="14">
        <v>0</v>
      </c>
      <c r="N10" s="11">
        <v>120</v>
      </c>
      <c r="O10" s="12">
        <f t="shared" si="2"/>
        <v>0</v>
      </c>
      <c r="P10" s="11">
        <v>50000</v>
      </c>
      <c r="Q10" s="13">
        <f>P10*O10</f>
        <v>0</v>
      </c>
      <c r="R10" s="15"/>
      <c r="S10" s="16">
        <v>91250</v>
      </c>
      <c r="T10" s="10"/>
      <c r="U10" s="17"/>
      <c r="V10" s="11"/>
    </row>
    <row r="11" spans="1:22">
      <c r="A11" s="74"/>
      <c r="B11" s="74"/>
      <c r="C11" s="10" t="s">
        <v>40</v>
      </c>
      <c r="D11" s="10" t="s">
        <v>41</v>
      </c>
      <c r="E11" s="10" t="s">
        <v>42</v>
      </c>
      <c r="F11" s="29" t="s">
        <v>43</v>
      </c>
      <c r="G11" s="10">
        <v>242</v>
      </c>
      <c r="H11" s="11">
        <v>240</v>
      </c>
      <c r="I11" s="56">
        <f>G11/H11</f>
        <v>1.0083333333333333</v>
      </c>
      <c r="J11" s="11">
        <v>100000</v>
      </c>
      <c r="K11" s="55">
        <f>J11</f>
        <v>100000</v>
      </c>
      <c r="M11" s="14">
        <v>1</v>
      </c>
      <c r="N11" s="11">
        <v>120</v>
      </c>
      <c r="O11" s="12">
        <f>M11/N11</f>
        <v>8.3333333333333332E-3</v>
      </c>
      <c r="P11" s="11">
        <v>50000</v>
      </c>
      <c r="Q11" s="13">
        <f>P11*O11</f>
        <v>416.66666666666669</v>
      </c>
      <c r="R11" s="15"/>
      <c r="S11" s="16">
        <v>85416.666666666657</v>
      </c>
      <c r="T11" s="10"/>
      <c r="U11" s="17"/>
      <c r="V11" s="11"/>
    </row>
    <row r="12" spans="1:22" ht="28">
      <c r="A12" s="21" t="s">
        <v>44</v>
      </c>
      <c r="B12" s="22" t="s">
        <v>45</v>
      </c>
      <c r="C12" s="21"/>
      <c r="D12" s="21"/>
      <c r="E12" s="21"/>
      <c r="F12" s="21"/>
      <c r="H12" s="21"/>
      <c r="I12" s="23"/>
      <c r="J12" s="21"/>
      <c r="K12" s="24">
        <f>SUM(K8:K11)</f>
        <v>374166.66666666663</v>
      </c>
      <c r="M12" s="25"/>
      <c r="N12" s="21"/>
      <c r="O12" s="23"/>
      <c r="P12" s="21"/>
      <c r="Q12" s="24">
        <f>SUM(Q8:Q11)</f>
        <v>1250</v>
      </c>
      <c r="R12" s="26"/>
      <c r="S12" s="24">
        <v>343750</v>
      </c>
      <c r="T12" s="21">
        <v>150000</v>
      </c>
      <c r="U12" s="27"/>
      <c r="V12" s="28">
        <f>+K12+Q12+T12</f>
        <v>525416.66666666663</v>
      </c>
    </row>
    <row r="13" spans="1:22">
      <c r="A13" s="74" t="s">
        <v>46</v>
      </c>
      <c r="B13" s="74" t="s">
        <v>47</v>
      </c>
      <c r="C13" s="10" t="s">
        <v>48</v>
      </c>
      <c r="D13" s="10" t="s">
        <v>49</v>
      </c>
      <c r="E13" s="10" t="s">
        <v>50</v>
      </c>
      <c r="F13" s="11" t="s">
        <v>51</v>
      </c>
      <c r="G13" s="10">
        <v>329</v>
      </c>
      <c r="H13" s="11">
        <v>240</v>
      </c>
      <c r="I13" s="30">
        <f>G13/H13</f>
        <v>1.3708333333333333</v>
      </c>
      <c r="J13" s="11">
        <v>100000</v>
      </c>
      <c r="K13" s="31">
        <f>J13</f>
        <v>100000</v>
      </c>
      <c r="M13" s="14">
        <v>39</v>
      </c>
      <c r="N13" s="11">
        <v>120</v>
      </c>
      <c r="O13" s="12">
        <f>+M13/N14</f>
        <v>0.32500000000000001</v>
      </c>
      <c r="P13" s="11">
        <v>50000</v>
      </c>
      <c r="Q13" s="13">
        <f>P13*O13</f>
        <v>16250</v>
      </c>
      <c r="R13" s="15"/>
      <c r="S13" s="16">
        <v>143333.33333333334</v>
      </c>
      <c r="T13" s="10"/>
      <c r="U13" s="17"/>
      <c r="V13" s="11"/>
    </row>
    <row r="14" spans="1:22">
      <c r="A14" s="74"/>
      <c r="B14" s="74"/>
      <c r="C14" s="10" t="s">
        <v>28</v>
      </c>
      <c r="D14" s="10" t="s">
        <v>52</v>
      </c>
      <c r="E14" s="10" t="s">
        <v>53</v>
      </c>
      <c r="F14" s="32" t="s">
        <v>54</v>
      </c>
      <c r="G14" s="10">
        <v>362</v>
      </c>
      <c r="H14" s="11">
        <v>240</v>
      </c>
      <c r="I14" s="30">
        <f>G14/H14</f>
        <v>1.5083333333333333</v>
      </c>
      <c r="J14" s="11">
        <v>100000</v>
      </c>
      <c r="K14" s="31">
        <f t="shared" ref="K14:K16" si="3">J14</f>
        <v>100000</v>
      </c>
      <c r="M14" s="14">
        <v>82</v>
      </c>
      <c r="N14" s="11">
        <v>120</v>
      </c>
      <c r="O14" s="12">
        <f t="shared" ref="O14:O15" si="4">+M14/N15</f>
        <v>0.68333333333333335</v>
      </c>
      <c r="P14" s="11">
        <v>50000</v>
      </c>
      <c r="Q14" s="13">
        <f>P14*O14</f>
        <v>34166.666666666664</v>
      </c>
      <c r="R14" s="15"/>
      <c r="S14" s="16">
        <v>150000</v>
      </c>
      <c r="T14" s="10"/>
      <c r="U14" s="17"/>
      <c r="V14" s="11"/>
    </row>
    <row r="15" spans="1:22">
      <c r="A15" s="74"/>
      <c r="B15" s="74"/>
      <c r="C15" s="10" t="s">
        <v>55</v>
      </c>
      <c r="D15" s="10" t="s">
        <v>56</v>
      </c>
      <c r="E15" s="10" t="s">
        <v>57</v>
      </c>
      <c r="F15" s="11">
        <v>778528509</v>
      </c>
      <c r="G15" s="10">
        <v>328</v>
      </c>
      <c r="H15" s="11">
        <v>240</v>
      </c>
      <c r="I15" s="30">
        <f>G15/H15</f>
        <v>1.3666666666666667</v>
      </c>
      <c r="J15" s="11">
        <v>100000</v>
      </c>
      <c r="K15" s="31">
        <f t="shared" si="3"/>
        <v>100000</v>
      </c>
      <c r="M15" s="14">
        <v>59</v>
      </c>
      <c r="N15" s="11">
        <v>120</v>
      </c>
      <c r="O15" s="12">
        <f t="shared" si="4"/>
        <v>0.49166666666666664</v>
      </c>
      <c r="P15" s="11">
        <v>50000</v>
      </c>
      <c r="Q15" s="13">
        <f>P15*O15</f>
        <v>24583.333333333332</v>
      </c>
      <c r="R15" s="15"/>
      <c r="S15" s="16">
        <v>120000</v>
      </c>
      <c r="T15" s="10"/>
      <c r="U15" s="17"/>
      <c r="V15" s="11"/>
    </row>
    <row r="16" spans="1:22">
      <c r="A16" s="74"/>
      <c r="B16" s="74"/>
      <c r="C16" s="10" t="s">
        <v>58</v>
      </c>
      <c r="D16" s="10" t="s">
        <v>29</v>
      </c>
      <c r="E16" s="10" t="s">
        <v>59</v>
      </c>
      <c r="F16" s="11">
        <v>787655222</v>
      </c>
      <c r="G16" s="10">
        <v>275</v>
      </c>
      <c r="H16" s="11">
        <v>240</v>
      </c>
      <c r="I16" s="30">
        <f>G16/H16</f>
        <v>1.1458333333333333</v>
      </c>
      <c r="J16" s="11">
        <v>100000</v>
      </c>
      <c r="K16" s="31">
        <f t="shared" si="3"/>
        <v>100000</v>
      </c>
      <c r="M16" s="14">
        <v>40</v>
      </c>
      <c r="N16" s="11">
        <v>120</v>
      </c>
      <c r="O16" s="12">
        <f>+M16/N15</f>
        <v>0.33333333333333331</v>
      </c>
      <c r="P16" s="11">
        <v>50000</v>
      </c>
      <c r="Q16" s="13">
        <f>P16*O16</f>
        <v>16666.666666666664</v>
      </c>
      <c r="R16" s="15"/>
      <c r="S16" s="16">
        <v>150000</v>
      </c>
      <c r="T16" s="10"/>
      <c r="U16" s="17"/>
      <c r="V16" s="11"/>
    </row>
    <row r="17" spans="1:22" ht="28">
      <c r="A17" s="33" t="s">
        <v>46</v>
      </c>
      <c r="B17" s="34" t="s">
        <v>60</v>
      </c>
      <c r="C17" s="35"/>
      <c r="D17" s="35"/>
      <c r="E17" s="35"/>
      <c r="F17" s="36"/>
      <c r="H17" s="36"/>
      <c r="I17" s="37"/>
      <c r="J17" s="36"/>
      <c r="K17" s="38">
        <f>SUM(K13:K16)</f>
        <v>400000</v>
      </c>
      <c r="M17" s="39"/>
      <c r="N17" s="36"/>
      <c r="O17" s="37"/>
      <c r="P17" s="36"/>
      <c r="Q17" s="38">
        <f>SUM(Q13:Q16)</f>
        <v>91666.666666666657</v>
      </c>
      <c r="R17" s="15"/>
      <c r="S17" s="38">
        <v>563333.33333333337</v>
      </c>
      <c r="T17" s="35">
        <v>150000</v>
      </c>
      <c r="U17" s="17"/>
      <c r="V17" s="40">
        <f>+K17+Q17+T17</f>
        <v>641666.66666666663</v>
      </c>
    </row>
    <row r="18" spans="1:22">
      <c r="A18" s="74" t="s">
        <v>61</v>
      </c>
      <c r="B18" s="74" t="s">
        <v>62</v>
      </c>
      <c r="C18" s="10" t="s">
        <v>63</v>
      </c>
      <c r="D18" s="10" t="s">
        <v>64</v>
      </c>
      <c r="E18" s="10" t="s">
        <v>65</v>
      </c>
      <c r="F18" s="41" t="s">
        <v>106</v>
      </c>
      <c r="G18" s="10">
        <v>293</v>
      </c>
      <c r="H18" s="11">
        <v>240</v>
      </c>
      <c r="I18" s="56">
        <f>G18/H18</f>
        <v>1.2208333333333334</v>
      </c>
      <c r="J18" s="11">
        <v>100000</v>
      </c>
      <c r="K18" s="55">
        <f>J18</f>
        <v>100000</v>
      </c>
      <c r="M18" s="14">
        <v>15</v>
      </c>
      <c r="N18" s="11">
        <v>120</v>
      </c>
      <c r="O18" s="12">
        <f>M18/N18</f>
        <v>0.125</v>
      </c>
      <c r="P18" s="11">
        <v>50000</v>
      </c>
      <c r="Q18" s="13">
        <f>P18*O18</f>
        <v>6250</v>
      </c>
      <c r="R18" s="15"/>
      <c r="S18" s="16">
        <v>133750</v>
      </c>
      <c r="T18" s="10"/>
      <c r="U18" s="17"/>
      <c r="V18" s="11"/>
    </row>
    <row r="19" spans="1:22">
      <c r="A19" s="74"/>
      <c r="B19" s="74"/>
      <c r="C19" s="10" t="s">
        <v>66</v>
      </c>
      <c r="D19" s="10" t="s">
        <v>67</v>
      </c>
      <c r="E19" s="10" t="s">
        <v>68</v>
      </c>
      <c r="F19" s="41" t="s">
        <v>107</v>
      </c>
      <c r="G19" s="10">
        <v>325</v>
      </c>
      <c r="H19" s="11">
        <v>240</v>
      </c>
      <c r="I19" s="56">
        <f>G19/H19</f>
        <v>1.3541666666666667</v>
      </c>
      <c r="J19" s="11">
        <v>100000</v>
      </c>
      <c r="K19" s="55">
        <f>J19</f>
        <v>100000</v>
      </c>
      <c r="M19" s="14">
        <v>26</v>
      </c>
      <c r="N19" s="11">
        <v>120</v>
      </c>
      <c r="O19" s="19">
        <f t="shared" ref="O19:O21" si="5">M19/N19</f>
        <v>0.21666666666666667</v>
      </c>
      <c r="P19" s="11">
        <v>50000</v>
      </c>
      <c r="Q19" s="20">
        <f>P19*O19</f>
        <v>10833.333333333334</v>
      </c>
      <c r="R19" s="15"/>
      <c r="S19" s="16">
        <v>82083.333333333343</v>
      </c>
      <c r="T19" s="10"/>
      <c r="U19" s="17"/>
      <c r="V19" s="11"/>
    </row>
    <row r="20" spans="1:22">
      <c r="A20" s="74"/>
      <c r="B20" s="74"/>
      <c r="C20" s="10" t="s">
        <v>69</v>
      </c>
      <c r="D20" s="10" t="s">
        <v>29</v>
      </c>
      <c r="E20" s="10" t="s">
        <v>70</v>
      </c>
      <c r="F20" s="41" t="s">
        <v>108</v>
      </c>
      <c r="G20" s="10">
        <v>239</v>
      </c>
      <c r="H20" s="11">
        <v>240</v>
      </c>
      <c r="I20" s="56">
        <f>G20/H20</f>
        <v>0.99583333333333335</v>
      </c>
      <c r="J20" s="11">
        <v>100000</v>
      </c>
      <c r="K20" s="55">
        <f>J20</f>
        <v>100000</v>
      </c>
      <c r="M20" s="14">
        <v>44</v>
      </c>
      <c r="N20" s="11">
        <v>120</v>
      </c>
      <c r="O20" s="12">
        <f t="shared" si="5"/>
        <v>0.36666666666666664</v>
      </c>
      <c r="P20" s="11">
        <v>50000</v>
      </c>
      <c r="Q20" s="20">
        <f>P20*O20</f>
        <v>18333.333333333332</v>
      </c>
      <c r="R20" s="15"/>
      <c r="S20" s="16">
        <v>110416.66666666666</v>
      </c>
      <c r="T20" s="10"/>
      <c r="U20" s="17"/>
      <c r="V20" s="11"/>
    </row>
    <row r="21" spans="1:22">
      <c r="A21" s="74"/>
      <c r="B21" s="74"/>
      <c r="C21" s="42" t="s">
        <v>71</v>
      </c>
      <c r="D21" s="42" t="s">
        <v>72</v>
      </c>
      <c r="E21" s="42" t="s">
        <v>73</v>
      </c>
      <c r="F21" s="41" t="s">
        <v>109</v>
      </c>
      <c r="G21" s="10">
        <v>249</v>
      </c>
      <c r="H21" s="11">
        <v>240</v>
      </c>
      <c r="I21" s="56">
        <f>G21/H21</f>
        <v>1.0375000000000001</v>
      </c>
      <c r="J21" s="11">
        <v>100000</v>
      </c>
      <c r="K21" s="55">
        <f>J21</f>
        <v>100000</v>
      </c>
      <c r="M21" s="14">
        <v>46</v>
      </c>
      <c r="N21" s="11">
        <v>120</v>
      </c>
      <c r="O21" s="19">
        <f t="shared" si="5"/>
        <v>0.38333333333333336</v>
      </c>
      <c r="P21" s="11">
        <v>50000</v>
      </c>
      <c r="Q21" s="20">
        <f>P21*O21</f>
        <v>19166.666666666668</v>
      </c>
      <c r="R21" s="15"/>
      <c r="S21" s="16">
        <v>130416.66666666666</v>
      </c>
      <c r="T21" s="10"/>
      <c r="U21" s="17"/>
      <c r="V21" s="11"/>
    </row>
    <row r="22" spans="1:22" ht="42">
      <c r="A22" s="33" t="s">
        <v>74</v>
      </c>
      <c r="B22" s="34" t="s">
        <v>75</v>
      </c>
      <c r="C22" s="43"/>
      <c r="D22" s="43"/>
      <c r="E22" s="43"/>
      <c r="F22" s="44"/>
      <c r="H22" s="36"/>
      <c r="I22" s="37"/>
      <c r="J22" s="36"/>
      <c r="K22" s="38">
        <f>SUM(K18:K21)</f>
        <v>400000</v>
      </c>
      <c r="M22" s="39"/>
      <c r="N22" s="36"/>
      <c r="O22" s="37"/>
      <c r="P22" s="36"/>
      <c r="Q22" s="20">
        <f>SUM(Q18:Q21)</f>
        <v>54583.333333333343</v>
      </c>
      <c r="R22" s="15"/>
      <c r="S22" s="38">
        <v>456666.66666666663</v>
      </c>
      <c r="T22" s="35">
        <v>150000</v>
      </c>
      <c r="U22" s="17"/>
      <c r="V22" s="40">
        <f>+K22+Q22+T22</f>
        <v>604583.33333333337</v>
      </c>
    </row>
    <row r="23" spans="1:22" ht="14.5">
      <c r="A23" s="74" t="s">
        <v>76</v>
      </c>
      <c r="B23" s="74" t="s">
        <v>77</v>
      </c>
      <c r="C23" s="10" t="s">
        <v>78</v>
      </c>
      <c r="D23" s="10" t="s">
        <v>33</v>
      </c>
      <c r="E23" s="10" t="s">
        <v>79</v>
      </c>
      <c r="F23" s="45">
        <v>786241255</v>
      </c>
      <c r="G23" s="10">
        <v>345</v>
      </c>
      <c r="H23" s="11">
        <v>240</v>
      </c>
      <c r="I23" s="56">
        <f>G23/H23</f>
        <v>1.4375</v>
      </c>
      <c r="J23" s="11">
        <v>100000</v>
      </c>
      <c r="K23" s="55">
        <f>J23</f>
        <v>100000</v>
      </c>
      <c r="M23" s="18">
        <v>137</v>
      </c>
      <c r="N23" s="11">
        <v>120</v>
      </c>
      <c r="O23" s="19">
        <f>+M23/N24</f>
        <v>1.1416666666666666</v>
      </c>
      <c r="P23" s="11">
        <v>50000</v>
      </c>
      <c r="Q23" s="20">
        <f>+P24</f>
        <v>50000</v>
      </c>
      <c r="R23" s="15"/>
      <c r="S23" s="16">
        <v>97916.666666666672</v>
      </c>
      <c r="T23" s="10"/>
      <c r="U23" s="17"/>
      <c r="V23" s="11"/>
    </row>
    <row r="24" spans="1:22" ht="14.5">
      <c r="A24" s="74"/>
      <c r="B24" s="74"/>
      <c r="C24" s="10" t="s">
        <v>80</v>
      </c>
      <c r="D24" s="10" t="s">
        <v>81</v>
      </c>
      <c r="E24" s="10" t="s">
        <v>82</v>
      </c>
      <c r="F24" s="45">
        <v>775812208</v>
      </c>
      <c r="G24" s="10">
        <v>353</v>
      </c>
      <c r="H24" s="11">
        <v>240</v>
      </c>
      <c r="I24" s="30">
        <f>G24/H24</f>
        <v>1.4708333333333334</v>
      </c>
      <c r="J24" s="11">
        <v>100000</v>
      </c>
      <c r="K24" s="31">
        <f>J24</f>
        <v>100000</v>
      </c>
      <c r="M24" s="18">
        <v>80</v>
      </c>
      <c r="N24" s="11">
        <v>120</v>
      </c>
      <c r="O24" s="19">
        <f t="shared" ref="O24:O25" si="6">+M24/N25</f>
        <v>0.66666666666666663</v>
      </c>
      <c r="P24" s="11">
        <v>50000</v>
      </c>
      <c r="Q24" s="20">
        <f>P24*O24</f>
        <v>33333.333333333328</v>
      </c>
      <c r="R24" s="15"/>
      <c r="S24" s="16">
        <v>150000</v>
      </c>
      <c r="T24" s="10"/>
      <c r="U24" s="17"/>
      <c r="V24" s="11"/>
    </row>
    <row r="25" spans="1:22" ht="14.5">
      <c r="A25" s="74"/>
      <c r="B25" s="74"/>
      <c r="C25" s="10" t="s">
        <v>83</v>
      </c>
      <c r="D25" s="10" t="s">
        <v>84</v>
      </c>
      <c r="E25" s="10" t="s">
        <v>85</v>
      </c>
      <c r="F25" s="45">
        <v>786241266</v>
      </c>
      <c r="G25" s="10">
        <v>379</v>
      </c>
      <c r="H25" s="11">
        <v>240</v>
      </c>
      <c r="I25" s="30">
        <f>G25/H25</f>
        <v>1.5791666666666666</v>
      </c>
      <c r="J25" s="11">
        <v>100000</v>
      </c>
      <c r="K25" s="31">
        <f t="shared" ref="K25:K26" si="7">J25</f>
        <v>100000</v>
      </c>
      <c r="M25" s="18">
        <v>75</v>
      </c>
      <c r="N25" s="11">
        <v>120</v>
      </c>
      <c r="O25" s="19">
        <f t="shared" si="6"/>
        <v>0.625</v>
      </c>
      <c r="P25" s="11">
        <v>50000</v>
      </c>
      <c r="Q25" s="20">
        <f>P25*O25</f>
        <v>31250</v>
      </c>
      <c r="R25" s="15"/>
      <c r="S25" s="16">
        <v>152916.66666666666</v>
      </c>
      <c r="T25" s="10"/>
      <c r="U25" s="17"/>
      <c r="V25" s="11"/>
    </row>
    <row r="26" spans="1:22" ht="14.5">
      <c r="A26" s="74"/>
      <c r="B26" s="74"/>
      <c r="C26" s="10" t="s">
        <v>86</v>
      </c>
      <c r="D26" s="10" t="s">
        <v>87</v>
      </c>
      <c r="E26" s="10" t="s">
        <v>88</v>
      </c>
      <c r="F26" s="45">
        <v>786239376</v>
      </c>
      <c r="G26" s="10">
        <v>415</v>
      </c>
      <c r="H26" s="11">
        <v>240</v>
      </c>
      <c r="I26" s="30">
        <f>G26/H26</f>
        <v>1.7291666666666667</v>
      </c>
      <c r="J26" s="11">
        <v>100000</v>
      </c>
      <c r="K26" s="31">
        <f t="shared" si="7"/>
        <v>100000</v>
      </c>
      <c r="M26" s="18">
        <v>57</v>
      </c>
      <c r="N26" s="11">
        <v>120</v>
      </c>
      <c r="O26" s="19">
        <f>+M26/N26</f>
        <v>0.47499999999999998</v>
      </c>
      <c r="P26" s="11">
        <v>50000</v>
      </c>
      <c r="Q26" s="20">
        <f>P26*O26</f>
        <v>23750</v>
      </c>
      <c r="R26" s="15"/>
      <c r="S26" s="16">
        <v>150000</v>
      </c>
      <c r="T26" s="10"/>
      <c r="U26" s="17"/>
      <c r="V26" s="11"/>
    </row>
    <row r="27" spans="1:22" ht="42">
      <c r="A27" s="33" t="s">
        <v>89</v>
      </c>
      <c r="B27" s="34" t="s">
        <v>90</v>
      </c>
      <c r="C27" s="35"/>
      <c r="D27" s="35"/>
      <c r="E27" s="35"/>
      <c r="F27" s="46"/>
      <c r="H27" s="36"/>
      <c r="I27" s="37"/>
      <c r="J27" s="36"/>
      <c r="K27" s="38">
        <f>SUM(K23:K26)</f>
        <v>400000</v>
      </c>
      <c r="M27" s="39"/>
      <c r="N27" s="36"/>
      <c r="O27" s="37"/>
      <c r="P27" s="36"/>
      <c r="Q27" s="38">
        <f>SUM(Q23:Q26)</f>
        <v>138333.33333333331</v>
      </c>
      <c r="R27" s="15"/>
      <c r="S27" s="38">
        <v>550833.33333333337</v>
      </c>
      <c r="T27" s="35">
        <v>150000</v>
      </c>
      <c r="U27" s="17"/>
      <c r="V27" s="40">
        <f>+K27+Q27+T27</f>
        <v>688333.33333333326</v>
      </c>
    </row>
    <row r="28" spans="1:22">
      <c r="A28" s="74" t="s">
        <v>91</v>
      </c>
      <c r="B28" s="74" t="s">
        <v>92</v>
      </c>
      <c r="C28" s="10" t="s">
        <v>93</v>
      </c>
      <c r="D28" s="10" t="s">
        <v>94</v>
      </c>
      <c r="E28" s="10" t="s">
        <v>95</v>
      </c>
      <c r="F28" s="29">
        <v>787095594</v>
      </c>
      <c r="G28" s="10">
        <v>340</v>
      </c>
      <c r="H28" s="11">
        <v>120</v>
      </c>
      <c r="I28" s="30">
        <f>+G28/G28</f>
        <v>1</v>
      </c>
      <c r="J28" s="11">
        <v>100000</v>
      </c>
      <c r="K28" s="47">
        <f>J28</f>
        <v>100000</v>
      </c>
      <c r="M28" s="48">
        <v>48</v>
      </c>
      <c r="N28" s="11">
        <v>120</v>
      </c>
      <c r="O28" s="19">
        <f>+M28/N28</f>
        <v>0.4</v>
      </c>
      <c r="P28" s="11">
        <v>50000</v>
      </c>
      <c r="Q28" s="20">
        <f>P28*O28</f>
        <v>20000</v>
      </c>
      <c r="R28" s="15"/>
      <c r="S28" s="16">
        <v>65000</v>
      </c>
      <c r="T28" s="10"/>
      <c r="U28" s="17"/>
      <c r="V28" s="11"/>
    </row>
    <row r="29" spans="1:22">
      <c r="A29" s="74"/>
      <c r="B29" s="74"/>
      <c r="C29" s="10" t="s">
        <v>96</v>
      </c>
      <c r="D29" s="10" t="s">
        <v>97</v>
      </c>
      <c r="E29" s="10" t="s">
        <v>98</v>
      </c>
      <c r="F29" s="29">
        <v>787095584</v>
      </c>
      <c r="G29" s="10">
        <v>299</v>
      </c>
      <c r="H29" s="11">
        <v>120</v>
      </c>
      <c r="I29" s="30">
        <f>+G29/H29</f>
        <v>2.4916666666666667</v>
      </c>
      <c r="J29" s="11">
        <v>100000</v>
      </c>
      <c r="K29" s="47">
        <f>J29</f>
        <v>100000</v>
      </c>
      <c r="M29" s="48">
        <v>26</v>
      </c>
      <c r="N29" s="11">
        <v>120</v>
      </c>
      <c r="O29" s="19">
        <f t="shared" ref="O29:O31" si="8">+M29/N29</f>
        <v>0.21666666666666667</v>
      </c>
      <c r="P29" s="11">
        <v>50000</v>
      </c>
      <c r="Q29" s="20">
        <f>P29*O29</f>
        <v>10833.333333333334</v>
      </c>
      <c r="R29" s="15"/>
      <c r="S29" s="16">
        <v>71250</v>
      </c>
      <c r="T29" s="10"/>
      <c r="U29" s="17"/>
      <c r="V29" s="11"/>
    </row>
    <row r="30" spans="1:22">
      <c r="A30" s="74"/>
      <c r="B30" s="74"/>
      <c r="C30" s="10" t="s">
        <v>99</v>
      </c>
      <c r="D30" s="10" t="s">
        <v>37</v>
      </c>
      <c r="E30" s="10" t="s">
        <v>100</v>
      </c>
      <c r="F30" s="29">
        <v>782989910</v>
      </c>
      <c r="G30" s="10">
        <v>331</v>
      </c>
      <c r="H30" s="11">
        <v>120</v>
      </c>
      <c r="I30" s="49">
        <f>+G30/H30</f>
        <v>2.7583333333333333</v>
      </c>
      <c r="J30" s="11">
        <v>100000</v>
      </c>
      <c r="K30" s="47">
        <f>J30</f>
        <v>100000</v>
      </c>
      <c r="M30" s="48">
        <v>71</v>
      </c>
      <c r="N30" s="11">
        <v>120</v>
      </c>
      <c r="O30" s="19">
        <f t="shared" si="8"/>
        <v>0.59166666666666667</v>
      </c>
      <c r="P30" s="11">
        <v>50000</v>
      </c>
      <c r="Q30" s="20">
        <f>P30*O30</f>
        <v>29583.333333333332</v>
      </c>
      <c r="R30" s="15"/>
      <c r="S30" s="16">
        <v>70000</v>
      </c>
      <c r="T30" s="10"/>
      <c r="U30" s="17"/>
      <c r="V30" s="11"/>
    </row>
    <row r="31" spans="1:22">
      <c r="A31" s="74"/>
      <c r="B31" s="74"/>
      <c r="C31" s="10" t="s">
        <v>101</v>
      </c>
      <c r="D31" s="10" t="s">
        <v>102</v>
      </c>
      <c r="E31" s="10" t="s">
        <v>103</v>
      </c>
      <c r="F31" s="29">
        <v>781180981</v>
      </c>
      <c r="G31" s="10">
        <v>451</v>
      </c>
      <c r="H31" s="11">
        <v>120</v>
      </c>
      <c r="I31" s="49">
        <f>+G31/H31</f>
        <v>3.7583333333333333</v>
      </c>
      <c r="J31" s="11">
        <v>100000</v>
      </c>
      <c r="K31" s="47">
        <f>J31</f>
        <v>100000</v>
      </c>
      <c r="M31" s="48">
        <v>55</v>
      </c>
      <c r="N31" s="11">
        <v>120</v>
      </c>
      <c r="O31" s="19">
        <f t="shared" si="8"/>
        <v>0.45833333333333331</v>
      </c>
      <c r="P31" s="11">
        <v>50000</v>
      </c>
      <c r="Q31" s="20">
        <f>P31*O31</f>
        <v>22916.666666666664</v>
      </c>
      <c r="R31" s="15"/>
      <c r="S31" s="16">
        <v>73750</v>
      </c>
      <c r="T31" s="10"/>
      <c r="U31" s="17"/>
      <c r="V31" s="11"/>
    </row>
    <row r="32" spans="1:22" ht="42">
      <c r="A32" s="35" t="s">
        <v>91</v>
      </c>
      <c r="B32" s="22" t="s">
        <v>104</v>
      </c>
      <c r="C32" s="35"/>
      <c r="D32" s="35"/>
      <c r="E32" s="35"/>
      <c r="F32" s="36"/>
      <c r="H32" s="36"/>
      <c r="I32" s="36"/>
      <c r="J32" s="36"/>
      <c r="K32" s="50">
        <f>SUM(K28:K31)</f>
        <v>400000</v>
      </c>
      <c r="M32" s="36"/>
      <c r="N32" s="35"/>
      <c r="O32" s="35"/>
      <c r="P32" s="35"/>
      <c r="Q32" s="50">
        <f>SUM(Q28:Q31)</f>
        <v>83333.333333333343</v>
      </c>
      <c r="R32" s="17"/>
      <c r="S32" s="50">
        <v>280000</v>
      </c>
      <c r="T32" s="35">
        <v>150000</v>
      </c>
      <c r="U32" s="17"/>
      <c r="V32" s="40">
        <f>K32+Q32+T32</f>
        <v>633333.33333333337</v>
      </c>
    </row>
    <row r="33" spans="15:22">
      <c r="O33" t="s">
        <v>105</v>
      </c>
      <c r="P33" s="52"/>
      <c r="Q33" s="52"/>
      <c r="R33" s="52"/>
      <c r="S33" s="52"/>
      <c r="T33" s="52"/>
      <c r="U33" s="52"/>
      <c r="V33" s="53">
        <f>+V32+V27+V22+V17+V12+V7</f>
        <v>3647500</v>
      </c>
    </row>
    <row r="35" spans="15:22">
      <c r="O35" s="68" t="s">
        <v>121</v>
      </c>
    </row>
  </sheetData>
  <mergeCells count="14">
    <mergeCell ref="A28:A31"/>
    <mergeCell ref="B28:B31"/>
    <mergeCell ref="A13:A16"/>
    <mergeCell ref="B13:B16"/>
    <mergeCell ref="A18:A21"/>
    <mergeCell ref="B18:B21"/>
    <mergeCell ref="A23:A26"/>
    <mergeCell ref="B23:B26"/>
    <mergeCell ref="G1:K1"/>
    <mergeCell ref="M1:Q1"/>
    <mergeCell ref="A3:A6"/>
    <mergeCell ref="B3:B6"/>
    <mergeCell ref="A8:A11"/>
    <mergeCell ref="B8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7" zoomScaleNormal="87" workbookViewId="0">
      <selection activeCell="D13" sqref="D13"/>
    </sheetView>
  </sheetViews>
  <sheetFormatPr baseColWidth="10" defaultRowHeight="14"/>
  <cols>
    <col min="2" max="2" width="35.9140625" customWidth="1"/>
    <col min="3" max="3" width="23.5" customWidth="1"/>
    <col min="4" max="4" width="9.75" customWidth="1"/>
    <col min="5" max="5" width="15.08203125" customWidth="1"/>
    <col min="6" max="6" width="15.25" customWidth="1"/>
  </cols>
  <sheetData>
    <row r="1" spans="1:6">
      <c r="B1" s="10"/>
      <c r="C1" s="48" t="s">
        <v>122</v>
      </c>
      <c r="D1" s="10"/>
    </row>
    <row r="2" spans="1:6">
      <c r="A2" s="6"/>
      <c r="B2" s="6" t="s">
        <v>3</v>
      </c>
      <c r="C2" s="48" t="s">
        <v>114</v>
      </c>
      <c r="D2" s="63" t="s">
        <v>115</v>
      </c>
      <c r="E2" s="63" t="s">
        <v>116</v>
      </c>
      <c r="F2" s="63" t="s">
        <v>117</v>
      </c>
    </row>
    <row r="3" spans="1:6">
      <c r="A3" s="59" t="s">
        <v>112</v>
      </c>
      <c r="B3" s="57"/>
      <c r="C3" s="61"/>
      <c r="D3" s="10"/>
      <c r="E3" s="10"/>
      <c r="F3" s="10"/>
    </row>
    <row r="4" spans="1:6">
      <c r="A4" s="60" t="s">
        <v>113</v>
      </c>
      <c r="B4" s="60" t="s">
        <v>13</v>
      </c>
      <c r="C4" s="66">
        <v>554166.66666666674</v>
      </c>
      <c r="D4" s="64">
        <f>+C4*0.05</f>
        <v>27708.333333333339</v>
      </c>
      <c r="E4" s="11">
        <f>+D4+C4</f>
        <v>581875.00000000012</v>
      </c>
      <c r="F4" s="48">
        <v>773316647</v>
      </c>
    </row>
    <row r="5" spans="1:6">
      <c r="A5" s="58" t="s">
        <v>26</v>
      </c>
      <c r="B5" s="58" t="s">
        <v>27</v>
      </c>
      <c r="C5" s="66">
        <v>525416.66666666663</v>
      </c>
      <c r="D5" s="64">
        <f t="shared" ref="D5:D9" si="0">+C5*0.05</f>
        <v>26270.833333333332</v>
      </c>
      <c r="E5" s="64">
        <f t="shared" ref="E5:E9" si="1">+D5+C5</f>
        <v>551687.5</v>
      </c>
      <c r="F5" s="48">
        <v>774317541</v>
      </c>
    </row>
    <row r="6" spans="1:6">
      <c r="A6" s="58" t="s">
        <v>46</v>
      </c>
      <c r="B6" s="58" t="s">
        <v>47</v>
      </c>
      <c r="C6" s="66">
        <v>641666.66666666663</v>
      </c>
      <c r="D6" s="64">
        <f t="shared" si="0"/>
        <v>32083.333333333332</v>
      </c>
      <c r="E6" s="11">
        <f t="shared" si="1"/>
        <v>673750</v>
      </c>
      <c r="F6" s="48">
        <v>776247047</v>
      </c>
    </row>
    <row r="7" spans="1:6">
      <c r="A7" s="58" t="s">
        <v>61</v>
      </c>
      <c r="B7" s="58" t="s">
        <v>62</v>
      </c>
      <c r="C7" s="66">
        <f>'DETAILS PAIEMENT MAI VTO'!$V$22</f>
        <v>604583.33333333337</v>
      </c>
      <c r="D7" s="64">
        <f t="shared" si="0"/>
        <v>30229.166666666672</v>
      </c>
      <c r="E7" s="64">
        <f t="shared" si="1"/>
        <v>634812.5</v>
      </c>
      <c r="F7" s="48">
        <v>775499999</v>
      </c>
    </row>
    <row r="8" spans="1:6">
      <c r="A8" s="58" t="s">
        <v>76</v>
      </c>
      <c r="B8" s="58" t="s">
        <v>77</v>
      </c>
      <c r="C8" s="66">
        <f>'DETAILS PAIEMENT MAI VTO'!$V$27</f>
        <v>688333.33333333326</v>
      </c>
      <c r="D8" s="64">
        <f t="shared" si="0"/>
        <v>34416.666666666664</v>
      </c>
      <c r="E8" s="11">
        <f t="shared" si="1"/>
        <v>722749.99999999988</v>
      </c>
      <c r="F8" s="48">
        <v>775499999</v>
      </c>
    </row>
    <row r="9" spans="1:6">
      <c r="A9" s="58" t="s">
        <v>91</v>
      </c>
      <c r="B9" s="58" t="s">
        <v>92</v>
      </c>
      <c r="C9" s="66">
        <v>670333</v>
      </c>
      <c r="D9" s="64">
        <f t="shared" si="0"/>
        <v>33516.65</v>
      </c>
      <c r="E9" s="64">
        <f t="shared" si="1"/>
        <v>703849.65</v>
      </c>
      <c r="F9" s="48">
        <v>774981290</v>
      </c>
    </row>
    <row r="10" spans="1:6">
      <c r="A10" s="62" t="s">
        <v>118</v>
      </c>
      <c r="B10" s="63"/>
      <c r="C10" s="67">
        <f>SUM(C4:C9)</f>
        <v>3684499.666666667</v>
      </c>
      <c r="D10" s="65">
        <f>SUM(D4:D9)</f>
        <v>184224.98333333334</v>
      </c>
      <c r="E10" s="65">
        <f>SUM(E4:E9)</f>
        <v>3868724.65</v>
      </c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DETAILS PAIEMENT MAI VTO</vt:lpstr>
      <vt:lpstr>TOTAL PAIEMENT MAI</vt:lpstr>
    </vt:vector>
  </TitlesOfParts>
  <Company>Orange-sonatel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Gnagna FALL [SNT DV/DOC/DVRTF/SDAT]</dc:creator>
  <cp:lastModifiedBy>hp</cp:lastModifiedBy>
  <dcterms:created xsi:type="dcterms:W3CDTF">2025-04-29T15:28:56Z</dcterms:created>
  <dcterms:modified xsi:type="dcterms:W3CDTF">2025-07-03T12:36:04Z</dcterms:modified>
</cp:coreProperties>
</file>