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faye\Dropbox\global-offshore-wealth-2001-2021-main\raw-data\"/>
    </mc:Choice>
  </mc:AlternateContent>
  <xr:revisionPtr revIDLastSave="0" documentId="13_ncr:1_{28B8AC7A-892F-415A-8197-B0CE26F74729}" xr6:coauthVersionLast="36" xr6:coauthVersionMax="47" xr10:uidLastSave="{00000000-0000-0000-0000-000000000000}"/>
  <bookViews>
    <workbookView xWindow="28680" yWindow="-120" windowWidth="29040" windowHeight="17796" activeTab="3" xr2:uid="{00000000-000D-0000-FFFF-FFFF00000000}"/>
  </bookViews>
  <sheets>
    <sheet name="Zucman 2013" sheetId="14" r:id="rId1"/>
    <sheet name="Table A1" sheetId="1" r:id="rId2"/>
    <sheet name="Table A2" sheetId="8" r:id="rId3"/>
    <sheet name="Table A3" sheetId="11" r:id="rId4"/>
  </sheets>
  <externalReferences>
    <externalReference r:id="rId5"/>
  </externalReferences>
  <definedNames>
    <definedName name="column_headings" localSheetId="2">#REF!</definedName>
    <definedName name="column_headings">#REF!</definedName>
    <definedName name="column_numbers" localSheetId="2">#REF!</definedName>
    <definedName name="column_numbers">#REF!</definedName>
    <definedName name="d" localSheetId="2">#REF!</definedName>
    <definedName name="d">#REF!</definedName>
    <definedName name="data" localSheetId="2">#REF!</definedName>
    <definedName name="data">#REF!</definedName>
    <definedName name="e" localSheetId="2">#REF!</definedName>
    <definedName name="e">#REF!</definedName>
    <definedName name="ea_flux" localSheetId="2">#REF!</definedName>
    <definedName name="ea_flux">#REF!</definedName>
    <definedName name="Equilibre" localSheetId="2">#REF!</definedName>
    <definedName name="Equilibre">#REF!</definedName>
    <definedName name="f" localSheetId="2">#REF!</definedName>
    <definedName name="f">#REF!</definedName>
    <definedName name="footnotes" localSheetId="2">#REF!</definedName>
    <definedName name="footnotes">#REF!</definedName>
    <definedName name="gg" localSheetId="2">#REF!</definedName>
    <definedName name="gg">#REF!</definedName>
    <definedName name="head" localSheetId="2">#REF!</definedName>
    <definedName name="head">#REF!</definedName>
    <definedName name="name" localSheetId="2">#REF!</definedName>
    <definedName name="name">#REF!</definedName>
    <definedName name="name2" localSheetId="2">#REF!</definedName>
    <definedName name="name2">#REF!</definedName>
    <definedName name="name3" localSheetId="2">#REF!</definedName>
    <definedName name="name3">#REF!</definedName>
    <definedName name="name4" localSheetId="2">#REF!</definedName>
    <definedName name="name4">#REF!</definedName>
    <definedName name="nb" localSheetId="2">#REF!</definedName>
    <definedName name="nb">#REF!</definedName>
    <definedName name="PIB" localSheetId="2">#REF!</definedName>
    <definedName name="PIB">#REF!</definedName>
    <definedName name="ressources" localSheetId="2">#REF!</definedName>
    <definedName name="ressources">#REF!</definedName>
    <definedName name="rpflux" localSheetId="2">#REF!</definedName>
    <definedName name="rpflux">#REF!</definedName>
    <definedName name="rptof" localSheetId="2">#REF!</definedName>
    <definedName name="rptof">#REF!</definedName>
    <definedName name="spanners_level1" localSheetId="2">#REF!</definedName>
    <definedName name="spanners_level1">#REF!</definedName>
    <definedName name="spanners_level2" localSheetId="2">#REF!</definedName>
    <definedName name="spanners_level2">#REF!</definedName>
    <definedName name="spanners_level3" localSheetId="2">#REF!</definedName>
    <definedName name="spanners_level3">#REF!</definedName>
    <definedName name="spanners_level4" localSheetId="2">#REF!</definedName>
    <definedName name="spanners_level4">#REF!</definedName>
    <definedName name="spanners_level5" localSheetId="2">#REF!</definedName>
    <definedName name="spanners_level5">#REF!</definedName>
    <definedName name="stub_lines" localSheetId="2">#REF!</definedName>
    <definedName name="stub_lines">#REF!</definedName>
    <definedName name="test">#REF!</definedName>
    <definedName name="titles" localSheetId="2">#REF!</definedName>
    <definedName name="titles">#REF!</definedName>
    <definedName name="totals" localSheetId="2">#REF!</definedName>
    <definedName name="totals">#REF!</definedName>
    <definedName name="_xlnm.Print_Area" localSheetId="1">'Table A1'!$A$2:$R$1048576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1" l="1"/>
  <c r="E37" i="11" s="1"/>
  <c r="C37" i="11"/>
  <c r="D36" i="11"/>
  <c r="E36" i="11" s="1"/>
  <c r="C36" i="11"/>
  <c r="D35" i="11"/>
  <c r="E35" i="11" s="1"/>
  <c r="C35" i="11"/>
  <c r="D34" i="11"/>
  <c r="E34" i="11" s="1"/>
  <c r="C34" i="11"/>
  <c r="D33" i="11"/>
  <c r="E33" i="11" s="1"/>
  <c r="C33" i="11"/>
  <c r="D32" i="11"/>
  <c r="E32" i="11" s="1"/>
  <c r="C32" i="11"/>
  <c r="D31" i="11"/>
  <c r="E31" i="11" s="1"/>
  <c r="C31" i="11"/>
  <c r="B31" i="11"/>
  <c r="B32" i="11" s="1"/>
  <c r="B33" i="11" s="1"/>
  <c r="B34" i="11" s="1"/>
  <c r="B35" i="11" s="1"/>
  <c r="B36" i="11" s="1"/>
  <c r="B37" i="11" s="1"/>
  <c r="K30" i="11" a="1"/>
  <c r="K37" i="11" s="1"/>
  <c r="J30" i="11" a="1"/>
  <c r="J34" i="11" s="1"/>
  <c r="I30" i="11" a="1"/>
  <c r="I31" i="11" s="1"/>
  <c r="H33" i="11"/>
  <c r="H30" i="11" a="1"/>
  <c r="H36" i="11" s="1"/>
  <c r="G30" i="11" a="1"/>
  <c r="G37" i="11" s="1"/>
  <c r="F33" i="11"/>
  <c r="F30" i="11" a="1"/>
  <c r="F34" i="11" s="1"/>
  <c r="D30" i="11"/>
  <c r="E30" i="11" s="1"/>
  <c r="C30" i="11"/>
  <c r="E27" i="11"/>
  <c r="D27" i="11"/>
  <c r="C27" i="11"/>
  <c r="D26" i="11"/>
  <c r="E26" i="11" s="1"/>
  <c r="C26" i="11"/>
  <c r="D25" i="11"/>
  <c r="E25" i="11" s="1"/>
  <c r="C25" i="11"/>
  <c r="E24" i="11"/>
  <c r="D24" i="11"/>
  <c r="C24" i="11"/>
  <c r="D23" i="11"/>
  <c r="E23" i="11" s="1"/>
  <c r="C23" i="11"/>
  <c r="D22" i="11"/>
  <c r="E22" i="11" s="1"/>
  <c r="C22" i="11"/>
  <c r="E21" i="11"/>
  <c r="D21" i="11"/>
  <c r="C21" i="11"/>
  <c r="B21" i="11"/>
  <c r="B22" i="11" s="1"/>
  <c r="B23" i="11" s="1"/>
  <c r="B24" i="11" s="1"/>
  <c r="B25" i="11" s="1"/>
  <c r="B26" i="11" s="1"/>
  <c r="B27" i="11" s="1"/>
  <c r="K23" i="11"/>
  <c r="K20" i="11" a="1"/>
  <c r="K24" i="11" s="1"/>
  <c r="J20" i="11" a="1"/>
  <c r="J21" i="11" s="1"/>
  <c r="I23" i="11"/>
  <c r="I20" i="11" a="1"/>
  <c r="I26" i="11" s="1"/>
  <c r="H20" i="11" a="1"/>
  <c r="H27" i="11" s="1"/>
  <c r="G23" i="11"/>
  <c r="G20" i="11" a="1"/>
  <c r="G24" i="11" s="1"/>
  <c r="F20" i="11" a="1"/>
  <c r="F21" i="11" s="1"/>
  <c r="D20" i="11"/>
  <c r="E20" i="11" s="1"/>
  <c r="C20" i="11"/>
  <c r="O17" i="11"/>
  <c r="D17" i="11"/>
  <c r="E17" i="11" s="1"/>
  <c r="C17" i="11"/>
  <c r="O16" i="11"/>
  <c r="E16" i="11"/>
  <c r="N16" i="11" s="1"/>
  <c r="D16" i="11"/>
  <c r="C16" i="11"/>
  <c r="O15" i="11"/>
  <c r="D15" i="11"/>
  <c r="E15" i="11" s="1"/>
  <c r="C15" i="11"/>
  <c r="O14" i="11"/>
  <c r="D14" i="11"/>
  <c r="E14" i="11" s="1"/>
  <c r="C14" i="11"/>
  <c r="O13" i="11"/>
  <c r="E13" i="11"/>
  <c r="D13" i="11"/>
  <c r="C13" i="11"/>
  <c r="B13" i="11"/>
  <c r="B14" i="11" s="1"/>
  <c r="B15" i="11" s="1"/>
  <c r="B16" i="11" s="1"/>
  <c r="B17" i="11" s="1"/>
  <c r="O12" i="11"/>
  <c r="D12" i="11"/>
  <c r="E12" i="11" s="1"/>
  <c r="C12" i="11"/>
  <c r="B12" i="11"/>
  <c r="O11" i="11"/>
  <c r="D11" i="11"/>
  <c r="E11" i="11" s="1"/>
  <c r="C11" i="11"/>
  <c r="B11" i="11"/>
  <c r="O10" i="11"/>
  <c r="E10" i="11"/>
  <c r="N10" i="11" s="1"/>
  <c r="D10" i="11"/>
  <c r="C10" i="11"/>
  <c r="P37" i="8"/>
  <c r="O37" i="8"/>
  <c r="L37" i="8"/>
  <c r="K37" i="8"/>
  <c r="G37" i="8"/>
  <c r="F37" i="8"/>
  <c r="E37" i="8"/>
  <c r="E17" i="8" s="1"/>
  <c r="D37" i="8"/>
  <c r="C37" i="8"/>
  <c r="O36" i="8"/>
  <c r="L36" i="8"/>
  <c r="K36" i="8"/>
  <c r="G36" i="8"/>
  <c r="F36" i="8"/>
  <c r="F16" i="8" s="1"/>
  <c r="E36" i="8"/>
  <c r="D36" i="8"/>
  <c r="P36" i="8" s="1"/>
  <c r="C36" i="8"/>
  <c r="C16" i="8" s="1"/>
  <c r="O35" i="8"/>
  <c r="L35" i="8"/>
  <c r="K35" i="8"/>
  <c r="G35" i="8"/>
  <c r="G15" i="8" s="1"/>
  <c r="F35" i="8"/>
  <c r="E35" i="8"/>
  <c r="D35" i="8"/>
  <c r="P35" i="8" s="1"/>
  <c r="C35" i="8"/>
  <c r="P34" i="8"/>
  <c r="O34" i="8"/>
  <c r="L34" i="8"/>
  <c r="K34" i="8"/>
  <c r="G34" i="8"/>
  <c r="F34" i="8"/>
  <c r="E34" i="8"/>
  <c r="E14" i="8" s="1"/>
  <c r="D34" i="8"/>
  <c r="C34" i="8"/>
  <c r="O33" i="8"/>
  <c r="P33" i="8" s="1"/>
  <c r="L33" i="8"/>
  <c r="K33" i="8"/>
  <c r="G33" i="8"/>
  <c r="F33" i="8"/>
  <c r="F13" i="8" s="1"/>
  <c r="E33" i="8"/>
  <c r="D33" i="8"/>
  <c r="C33" i="8"/>
  <c r="C13" i="8" s="1"/>
  <c r="O32" i="8"/>
  <c r="L32" i="8"/>
  <c r="K32" i="8"/>
  <c r="G32" i="8"/>
  <c r="G12" i="8" s="1"/>
  <c r="F32" i="8"/>
  <c r="E32" i="8"/>
  <c r="D32" i="8"/>
  <c r="P32" i="8" s="1"/>
  <c r="C32" i="8"/>
  <c r="P31" i="8"/>
  <c r="O31" i="8"/>
  <c r="L31" i="8"/>
  <c r="K31" i="8"/>
  <c r="G31" i="8"/>
  <c r="F31" i="8"/>
  <c r="E31" i="8"/>
  <c r="E11" i="8" s="1"/>
  <c r="D31" i="8"/>
  <c r="C31" i="8"/>
  <c r="B31" i="8"/>
  <c r="B32" i="8" s="1"/>
  <c r="B33" i="8" s="1"/>
  <c r="B34" i="8" s="1"/>
  <c r="B35" i="8" s="1"/>
  <c r="B36" i="8" s="1"/>
  <c r="B37" i="8" s="1"/>
  <c r="O30" i="8"/>
  <c r="L30" i="8"/>
  <c r="K30" i="8"/>
  <c r="I30" i="8" a="1"/>
  <c r="I37" i="8" s="1"/>
  <c r="H36" i="8"/>
  <c r="H30" i="8" a="1"/>
  <c r="H37" i="8" s="1"/>
  <c r="G30" i="8"/>
  <c r="F30" i="8"/>
  <c r="E30" i="8"/>
  <c r="D30" i="8"/>
  <c r="P30" i="8" s="1"/>
  <c r="C30" i="8"/>
  <c r="C10" i="8" s="1"/>
  <c r="L27" i="8"/>
  <c r="L17" i="8" s="1"/>
  <c r="K27" i="8"/>
  <c r="G27" i="8"/>
  <c r="F27" i="8"/>
  <c r="D27" i="8"/>
  <c r="C27" i="8"/>
  <c r="L26" i="8"/>
  <c r="K26" i="8"/>
  <c r="G26" i="8"/>
  <c r="F26" i="8"/>
  <c r="D26" i="8"/>
  <c r="D16" i="8" s="1"/>
  <c r="C26" i="8"/>
  <c r="L25" i="8"/>
  <c r="K25" i="8"/>
  <c r="K15" i="8" s="1"/>
  <c r="G25" i="8"/>
  <c r="F25" i="8"/>
  <c r="M25" i="8" s="1"/>
  <c r="N25" i="8" s="1"/>
  <c r="D25" i="8"/>
  <c r="C25" i="8"/>
  <c r="L24" i="8"/>
  <c r="L14" i="8" s="1"/>
  <c r="K24" i="8"/>
  <c r="G24" i="8"/>
  <c r="G14" i="8" s="1"/>
  <c r="F24" i="8"/>
  <c r="D24" i="8"/>
  <c r="C24" i="8"/>
  <c r="C14" i="8" s="1"/>
  <c r="L23" i="8"/>
  <c r="K23" i="8"/>
  <c r="G23" i="8"/>
  <c r="G13" i="8" s="1"/>
  <c r="F23" i="8"/>
  <c r="D23" i="8"/>
  <c r="D13" i="8" s="1"/>
  <c r="C23" i="8"/>
  <c r="L22" i="8"/>
  <c r="K22" i="8"/>
  <c r="K12" i="8" s="1"/>
  <c r="G22" i="8"/>
  <c r="F22" i="8"/>
  <c r="F12" i="8" s="1"/>
  <c r="D22" i="8"/>
  <c r="D12" i="8" s="1"/>
  <c r="C22" i="8"/>
  <c r="B22" i="8"/>
  <c r="B23" i="8" s="1"/>
  <c r="B24" i="8" s="1"/>
  <c r="B25" i="8" s="1"/>
  <c r="B26" i="8" s="1"/>
  <c r="B27" i="8" s="1"/>
  <c r="L21" i="8"/>
  <c r="L11" i="8" s="1"/>
  <c r="K21" i="8"/>
  <c r="G21" i="8"/>
  <c r="G11" i="8" s="1"/>
  <c r="F21" i="8"/>
  <c r="D21" i="8"/>
  <c r="C21" i="8"/>
  <c r="B21" i="8"/>
  <c r="L20" i="8"/>
  <c r="K20" i="8"/>
  <c r="I25" i="8"/>
  <c r="I22" i="8"/>
  <c r="I20" i="8" a="1"/>
  <c r="I27" i="8" s="1"/>
  <c r="I20" i="8"/>
  <c r="H25" i="8"/>
  <c r="H22" i="8"/>
  <c r="H20" i="8" a="1"/>
  <c r="H27" i="8" s="1"/>
  <c r="H20" i="8"/>
  <c r="G20" i="8"/>
  <c r="G10" i="8" s="1"/>
  <c r="F20" i="8"/>
  <c r="F10" i="8" s="1"/>
  <c r="D20" i="8"/>
  <c r="D10" i="8" s="1"/>
  <c r="C20" i="8"/>
  <c r="K17" i="8"/>
  <c r="G17" i="8"/>
  <c r="F17" i="8"/>
  <c r="D17" i="8"/>
  <c r="L16" i="8"/>
  <c r="K16" i="8"/>
  <c r="G16" i="8"/>
  <c r="E16" i="8"/>
  <c r="L15" i="8"/>
  <c r="F15" i="8"/>
  <c r="E15" i="8"/>
  <c r="C15" i="8"/>
  <c r="K14" i="8"/>
  <c r="F14" i="8"/>
  <c r="D14" i="8"/>
  <c r="L13" i="8"/>
  <c r="K13" i="8"/>
  <c r="E13" i="8"/>
  <c r="B13" i="8"/>
  <c r="B14" i="8" s="1"/>
  <c r="B15" i="8" s="1"/>
  <c r="B16" i="8" s="1"/>
  <c r="B17" i="8" s="1"/>
  <c r="L12" i="8"/>
  <c r="E12" i="8"/>
  <c r="C12" i="8"/>
  <c r="K11" i="8"/>
  <c r="F11" i="8"/>
  <c r="D11" i="8"/>
  <c r="B11" i="8"/>
  <c r="B12" i="8" s="1"/>
  <c r="L10" i="8"/>
  <c r="K10" i="8"/>
  <c r="E10" i="8"/>
  <c r="F38" i="1"/>
  <c r="D38" i="1"/>
  <c r="D18" i="1" s="1"/>
  <c r="C38" i="1"/>
  <c r="L37" i="1"/>
  <c r="F37" i="1"/>
  <c r="F17" i="1" s="1"/>
  <c r="D37" i="1"/>
  <c r="C37" i="1"/>
  <c r="F36" i="1"/>
  <c r="D36" i="1"/>
  <c r="C36" i="1"/>
  <c r="F35" i="1"/>
  <c r="D35" i="1"/>
  <c r="C35" i="1"/>
  <c r="F34" i="1"/>
  <c r="D34" i="1"/>
  <c r="C34" i="1"/>
  <c r="F33" i="1"/>
  <c r="D33" i="1"/>
  <c r="C33" i="1"/>
  <c r="F32" i="1"/>
  <c r="D32" i="1"/>
  <c r="C32" i="1"/>
  <c r="B32" i="1"/>
  <c r="B33" i="1" s="1"/>
  <c r="B34" i="1" s="1"/>
  <c r="B35" i="1" s="1"/>
  <c r="B36" i="1" s="1"/>
  <c r="B37" i="1" s="1"/>
  <c r="B38" i="1" s="1"/>
  <c r="N38" i="1"/>
  <c r="N35" i="1"/>
  <c r="N33" i="1"/>
  <c r="N32" i="1"/>
  <c r="N31" i="1" a="1"/>
  <c r="N37" i="1" s="1"/>
  <c r="N31" i="1"/>
  <c r="M38" i="1"/>
  <c r="L38" i="1" s="1"/>
  <c r="M35" i="1"/>
  <c r="M32" i="1"/>
  <c r="L32" i="1" s="1"/>
  <c r="M31" i="1" a="1"/>
  <c r="M37" i="1" s="1"/>
  <c r="M31" i="1"/>
  <c r="L31" i="1"/>
  <c r="K38" i="1"/>
  <c r="K37" i="1"/>
  <c r="K36" i="1"/>
  <c r="K33" i="1"/>
  <c r="K31" i="1" a="1"/>
  <c r="K35" i="1" s="1"/>
  <c r="K31" i="1"/>
  <c r="I37" i="1"/>
  <c r="I34" i="1"/>
  <c r="I31" i="1" a="1"/>
  <c r="I35" i="1" s="1"/>
  <c r="H31" i="1" a="1"/>
  <c r="H37" i="1" s="1"/>
  <c r="G31" i="1" a="1"/>
  <c r="F31" i="1"/>
  <c r="F11" i="1" s="1"/>
  <c r="E38" i="1"/>
  <c r="E35" i="1"/>
  <c r="E32" i="1"/>
  <c r="E31" i="1" a="1"/>
  <c r="E37" i="1" s="1"/>
  <c r="E31" i="1"/>
  <c r="D31" i="1"/>
  <c r="C31" i="1"/>
  <c r="F28" i="1"/>
  <c r="D28" i="1"/>
  <c r="C28" i="1"/>
  <c r="C18" i="1" s="1"/>
  <c r="F27" i="1"/>
  <c r="D27" i="1"/>
  <c r="C27" i="1"/>
  <c r="C17" i="1" s="1"/>
  <c r="F26" i="1"/>
  <c r="D26" i="1"/>
  <c r="C26" i="1"/>
  <c r="F25" i="1"/>
  <c r="D25" i="1"/>
  <c r="C25" i="1"/>
  <c r="F24" i="1"/>
  <c r="D24" i="1"/>
  <c r="C24" i="1"/>
  <c r="F23" i="1"/>
  <c r="D23" i="1"/>
  <c r="C23" i="1"/>
  <c r="F22" i="1"/>
  <c r="D22" i="1"/>
  <c r="C22" i="1"/>
  <c r="B22" i="1"/>
  <c r="B23" i="1" s="1"/>
  <c r="B24" i="1" s="1"/>
  <c r="B25" i="1" s="1"/>
  <c r="B26" i="1" s="1"/>
  <c r="B27" i="1" s="1"/>
  <c r="B28" i="1" s="1"/>
  <c r="N21" i="1" a="1"/>
  <c r="M21" i="1" a="1"/>
  <c r="K28" i="1"/>
  <c r="K18" i="1" s="1"/>
  <c r="K25" i="1"/>
  <c r="K15" i="1" s="1"/>
  <c r="K22" i="1"/>
  <c r="K21" i="1" a="1"/>
  <c r="K27" i="1" s="1"/>
  <c r="I26" i="1"/>
  <c r="I23" i="1"/>
  <c r="I21" i="1" a="1"/>
  <c r="I27" i="1" s="1"/>
  <c r="I17" i="1" s="1"/>
  <c r="I21" i="1"/>
  <c r="H28" i="1"/>
  <c r="H27" i="1"/>
  <c r="H26" i="1"/>
  <c r="H25" i="1"/>
  <c r="H24" i="1"/>
  <c r="H23" i="1"/>
  <c r="H21" i="1" a="1"/>
  <c r="H22" i="1" s="1"/>
  <c r="H21" i="1"/>
  <c r="G26" i="1"/>
  <c r="G23" i="1"/>
  <c r="G21" i="1" a="1"/>
  <c r="G28" i="1" s="1"/>
  <c r="G21" i="1"/>
  <c r="F21" i="1"/>
  <c r="E24" i="1"/>
  <c r="E21" i="1" a="1"/>
  <c r="D21" i="1"/>
  <c r="C21" i="1"/>
  <c r="R18" i="1"/>
  <c r="F18" i="1"/>
  <c r="R17" i="1"/>
  <c r="K17" i="1"/>
  <c r="D17" i="1"/>
  <c r="R16" i="1"/>
  <c r="F16" i="1"/>
  <c r="B16" i="1"/>
  <c r="B17" i="1" s="1"/>
  <c r="B18" i="1" s="1"/>
  <c r="R15" i="1"/>
  <c r="F15" i="1"/>
  <c r="C15" i="1"/>
  <c r="R14" i="1"/>
  <c r="F14" i="1"/>
  <c r="D14" i="1"/>
  <c r="R13" i="1"/>
  <c r="F13" i="1"/>
  <c r="B13" i="1"/>
  <c r="B14" i="1" s="1"/>
  <c r="B15" i="1" s="1"/>
  <c r="R12" i="1"/>
  <c r="F12" i="1"/>
  <c r="C12" i="1"/>
  <c r="B12" i="1"/>
  <c r="R11" i="1"/>
  <c r="J16" i="1"/>
  <c r="J13" i="1"/>
  <c r="J11" i="1" a="1"/>
  <c r="J18" i="1" s="1"/>
  <c r="J11" i="1"/>
  <c r="N22" i="1" l="1"/>
  <c r="N12" i="1" s="1"/>
  <c r="N21" i="1"/>
  <c r="N11" i="1" s="1"/>
  <c r="N28" i="1"/>
  <c r="N18" i="1" s="1"/>
  <c r="N26" i="1"/>
  <c r="N25" i="1"/>
  <c r="N15" i="1" s="1"/>
  <c r="N23" i="1"/>
  <c r="N13" i="1" s="1"/>
  <c r="P23" i="11"/>
  <c r="N23" i="11"/>
  <c r="M23" i="11"/>
  <c r="L23" i="11"/>
  <c r="P30" i="11"/>
  <c r="N30" i="11"/>
  <c r="M30" i="11"/>
  <c r="G18" i="1"/>
  <c r="N27" i="1"/>
  <c r="N17" i="1" s="1"/>
  <c r="C14" i="1"/>
  <c r="L35" i="1"/>
  <c r="M20" i="8"/>
  <c r="N20" i="8" s="1"/>
  <c r="P33" i="11"/>
  <c r="N33" i="11"/>
  <c r="M33" i="11"/>
  <c r="I11" i="1"/>
  <c r="J21" i="1" s="1"/>
  <c r="P21" i="1" s="1"/>
  <c r="P11" i="1" s="1"/>
  <c r="K14" i="11"/>
  <c r="I16" i="1"/>
  <c r="J26" i="1" s="1"/>
  <c r="P26" i="1" s="1"/>
  <c r="J20" i="8"/>
  <c r="C11" i="8"/>
  <c r="N17" i="11"/>
  <c r="N24" i="1"/>
  <c r="I13" i="11"/>
  <c r="D13" i="1"/>
  <c r="J27" i="8"/>
  <c r="H17" i="8"/>
  <c r="P25" i="11"/>
  <c r="N25" i="11"/>
  <c r="M25" i="11"/>
  <c r="P34" i="11"/>
  <c r="N34" i="11"/>
  <c r="M34" i="11"/>
  <c r="H11" i="1"/>
  <c r="D12" i="1"/>
  <c r="H12" i="8"/>
  <c r="M37" i="8"/>
  <c r="N37" i="8" s="1"/>
  <c r="N11" i="11"/>
  <c r="N14" i="11"/>
  <c r="J31" i="1"/>
  <c r="P31" i="1" s="1"/>
  <c r="P32" i="11"/>
  <c r="N32" i="11"/>
  <c r="M32" i="11"/>
  <c r="C11" i="1"/>
  <c r="D15" i="1"/>
  <c r="J25" i="8"/>
  <c r="N27" i="8"/>
  <c r="C17" i="8"/>
  <c r="M27" i="8"/>
  <c r="P20" i="11"/>
  <c r="N20" i="11"/>
  <c r="M20" i="11"/>
  <c r="P26" i="11"/>
  <c r="N26" i="11"/>
  <c r="M26" i="11"/>
  <c r="P35" i="11"/>
  <c r="N35" i="11"/>
  <c r="M35" i="11"/>
  <c r="G38" i="1"/>
  <c r="G37" i="1"/>
  <c r="O37" i="1" s="1"/>
  <c r="Q37" i="1" s="1"/>
  <c r="G36" i="1"/>
  <c r="G16" i="1" s="1"/>
  <c r="G35" i="1"/>
  <c r="O35" i="1" s="1"/>
  <c r="Q35" i="1" s="1"/>
  <c r="G33" i="1"/>
  <c r="G13" i="1" s="1"/>
  <c r="G32" i="1"/>
  <c r="O32" i="1" s="1"/>
  <c r="Q32" i="1" s="1"/>
  <c r="G31" i="1"/>
  <c r="G11" i="1" s="1"/>
  <c r="E28" i="1"/>
  <c r="E18" i="1" s="1"/>
  <c r="E26" i="1"/>
  <c r="E25" i="1"/>
  <c r="E15" i="1" s="1"/>
  <c r="E23" i="1"/>
  <c r="E22" i="1"/>
  <c r="E12" i="1" s="1"/>
  <c r="E21" i="1"/>
  <c r="E11" i="1" s="1"/>
  <c r="G34" i="1"/>
  <c r="I17" i="8"/>
  <c r="N15" i="11"/>
  <c r="P36" i="11"/>
  <c r="N36" i="11"/>
  <c r="M36" i="11"/>
  <c r="M27" i="1"/>
  <c r="M28" i="1"/>
  <c r="M26" i="1"/>
  <c r="M25" i="1"/>
  <c r="M23" i="1"/>
  <c r="M22" i="1"/>
  <c r="M21" i="1"/>
  <c r="C16" i="1"/>
  <c r="H32" i="1"/>
  <c r="H12" i="1" s="1"/>
  <c r="H31" i="1"/>
  <c r="H38" i="1"/>
  <c r="H18" i="1" s="1"/>
  <c r="H36" i="1"/>
  <c r="H16" i="1" s="1"/>
  <c r="H35" i="1"/>
  <c r="H15" i="1" s="1"/>
  <c r="H33" i="1"/>
  <c r="H13" i="1" s="1"/>
  <c r="N12" i="11"/>
  <c r="P22" i="11"/>
  <c r="N22" i="11"/>
  <c r="M22" i="11"/>
  <c r="L22" i="11"/>
  <c r="D11" i="1"/>
  <c r="E27" i="1"/>
  <c r="E17" i="1" s="1"/>
  <c r="H17" i="1"/>
  <c r="M24" i="1"/>
  <c r="D16" i="1"/>
  <c r="H34" i="1"/>
  <c r="H14" i="1" s="1"/>
  <c r="M22" i="8"/>
  <c r="N22" i="8" s="1"/>
  <c r="H17" i="11"/>
  <c r="P31" i="11"/>
  <c r="N31" i="11"/>
  <c r="M31" i="11"/>
  <c r="P37" i="11"/>
  <c r="N37" i="11"/>
  <c r="M37" i="11"/>
  <c r="C13" i="1"/>
  <c r="G22" i="1"/>
  <c r="I28" i="1"/>
  <c r="I36" i="1"/>
  <c r="J36" i="1" s="1"/>
  <c r="P36" i="1" s="1"/>
  <c r="I21" i="8"/>
  <c r="I30" i="8"/>
  <c r="I10" i="8" s="1"/>
  <c r="N13" i="11"/>
  <c r="F22" i="11"/>
  <c r="F12" i="11" s="1"/>
  <c r="G25" i="11"/>
  <c r="G15" i="11" s="1"/>
  <c r="I20" i="11"/>
  <c r="I10" i="11" s="1"/>
  <c r="J22" i="11"/>
  <c r="J12" i="11" s="1"/>
  <c r="K25" i="11"/>
  <c r="K15" i="11" s="1"/>
  <c r="M21" i="11"/>
  <c r="M24" i="11"/>
  <c r="M27" i="11"/>
  <c r="F35" i="11"/>
  <c r="H30" i="11"/>
  <c r="I32" i="11"/>
  <c r="J35" i="11"/>
  <c r="F23" i="11"/>
  <c r="F13" i="11" s="1"/>
  <c r="G26" i="11"/>
  <c r="G16" i="11" s="1"/>
  <c r="J23" i="11"/>
  <c r="J13" i="11" s="1"/>
  <c r="K26" i="11"/>
  <c r="K16" i="11" s="1"/>
  <c r="N21" i="11"/>
  <c r="N24" i="11"/>
  <c r="N27" i="11"/>
  <c r="F36" i="11"/>
  <c r="I33" i="11"/>
  <c r="J36" i="11"/>
  <c r="G24" i="1"/>
  <c r="K21" i="1"/>
  <c r="K11" i="1" s="1"/>
  <c r="I38" i="1"/>
  <c r="O38" i="1" s="1"/>
  <c r="Q38" i="1" s="1"/>
  <c r="I23" i="8"/>
  <c r="M24" i="8"/>
  <c r="N24" i="8" s="1"/>
  <c r="I31" i="8"/>
  <c r="F24" i="11"/>
  <c r="F14" i="11" s="1"/>
  <c r="G27" i="11"/>
  <c r="G17" i="11" s="1"/>
  <c r="I21" i="11"/>
  <c r="I11" i="11" s="1"/>
  <c r="J24" i="11"/>
  <c r="J14" i="11" s="1"/>
  <c r="K27" i="11"/>
  <c r="K17" i="11" s="1"/>
  <c r="P21" i="11"/>
  <c r="P24" i="11"/>
  <c r="P27" i="11"/>
  <c r="F37" i="11"/>
  <c r="L37" i="11" s="1"/>
  <c r="H31" i="11"/>
  <c r="I34" i="11"/>
  <c r="J37" i="11"/>
  <c r="J12" i="1"/>
  <c r="G25" i="1"/>
  <c r="N34" i="1"/>
  <c r="H21" i="8"/>
  <c r="I24" i="8"/>
  <c r="H30" i="8"/>
  <c r="H10" i="8" s="1"/>
  <c r="I32" i="8"/>
  <c r="I12" i="8" s="1"/>
  <c r="F25" i="11"/>
  <c r="F15" i="11" s="1"/>
  <c r="H20" i="11"/>
  <c r="I22" i="11"/>
  <c r="I12" i="11" s="1"/>
  <c r="J25" i="11"/>
  <c r="G30" i="11"/>
  <c r="H32" i="11"/>
  <c r="I35" i="11"/>
  <c r="K30" i="11"/>
  <c r="J26" i="11"/>
  <c r="J16" i="11" s="1"/>
  <c r="I36" i="11"/>
  <c r="I16" i="11" s="1"/>
  <c r="I33" i="8"/>
  <c r="M33" i="8" s="1"/>
  <c r="N33" i="8" s="1"/>
  <c r="F26" i="11"/>
  <c r="F16" i="11" s="1"/>
  <c r="J14" i="1"/>
  <c r="G27" i="1"/>
  <c r="M33" i="1"/>
  <c r="L33" i="1" s="1"/>
  <c r="N36" i="1"/>
  <c r="H23" i="8"/>
  <c r="I26" i="8"/>
  <c r="H31" i="8"/>
  <c r="I34" i="8"/>
  <c r="F27" i="11"/>
  <c r="L27" i="11" s="1"/>
  <c r="H21" i="11"/>
  <c r="H11" i="11" s="1"/>
  <c r="I24" i="11"/>
  <c r="J27" i="11"/>
  <c r="J17" i="11" s="1"/>
  <c r="G31" i="11"/>
  <c r="H34" i="11"/>
  <c r="I37" i="11"/>
  <c r="K31" i="11"/>
  <c r="K23" i="1"/>
  <c r="K13" i="1" s="1"/>
  <c r="E33" i="1"/>
  <c r="J15" i="1"/>
  <c r="I22" i="1"/>
  <c r="K24" i="1"/>
  <c r="K14" i="1" s="1"/>
  <c r="E34" i="1"/>
  <c r="E14" i="1" s="1"/>
  <c r="I31" i="1"/>
  <c r="O31" i="1" s="1"/>
  <c r="Q31" i="1" s="1"/>
  <c r="K32" i="1"/>
  <c r="K12" i="1" s="1"/>
  <c r="M34" i="1"/>
  <c r="H24" i="8"/>
  <c r="H32" i="8"/>
  <c r="I35" i="8"/>
  <c r="I15" i="8" s="1"/>
  <c r="G20" i="11"/>
  <c r="G10" i="11" s="1"/>
  <c r="H22" i="11"/>
  <c r="I25" i="11"/>
  <c r="I15" i="11" s="1"/>
  <c r="K20" i="11"/>
  <c r="K10" i="11" s="1"/>
  <c r="F30" i="11"/>
  <c r="L30" i="11" s="1"/>
  <c r="G32" i="11"/>
  <c r="H35" i="11"/>
  <c r="L35" i="11" s="1"/>
  <c r="J30" i="11"/>
  <c r="K32" i="11"/>
  <c r="K33" i="11"/>
  <c r="K13" i="11" s="1"/>
  <c r="H33" i="8"/>
  <c r="I36" i="8"/>
  <c r="I24" i="1"/>
  <c r="I14" i="1" s="1"/>
  <c r="K26" i="1"/>
  <c r="K16" i="1" s="1"/>
  <c r="E36" i="1"/>
  <c r="O36" i="1" s="1"/>
  <c r="Q36" i="1" s="1"/>
  <c r="I32" i="1"/>
  <c r="K34" i="1"/>
  <c r="M36" i="1"/>
  <c r="L36" i="1" s="1"/>
  <c r="D15" i="8"/>
  <c r="H26" i="8"/>
  <c r="H34" i="8"/>
  <c r="G21" i="11"/>
  <c r="G11" i="11" s="1"/>
  <c r="H24" i="11"/>
  <c r="H14" i="11" s="1"/>
  <c r="I27" i="11"/>
  <c r="I17" i="11" s="1"/>
  <c r="K21" i="11"/>
  <c r="K11" i="11" s="1"/>
  <c r="F31" i="11"/>
  <c r="L31" i="11" s="1"/>
  <c r="G34" i="11"/>
  <c r="L34" i="11" s="1"/>
  <c r="H37" i="11"/>
  <c r="J31" i="11"/>
  <c r="J11" i="11" s="1"/>
  <c r="K34" i="11"/>
  <c r="H23" i="11"/>
  <c r="H13" i="11" s="1"/>
  <c r="G33" i="11"/>
  <c r="G13" i="11" s="1"/>
  <c r="L13" i="11" s="1"/>
  <c r="J17" i="1"/>
  <c r="I25" i="1"/>
  <c r="I15" i="1" s="1"/>
  <c r="I33" i="1"/>
  <c r="I13" i="1" s="1"/>
  <c r="J23" i="1" s="1"/>
  <c r="P23" i="1" s="1"/>
  <c r="H35" i="8"/>
  <c r="F20" i="11"/>
  <c r="G22" i="11"/>
  <c r="G12" i="11" s="1"/>
  <c r="H25" i="11"/>
  <c r="H15" i="11" s="1"/>
  <c r="J20" i="11"/>
  <c r="J10" i="11" s="1"/>
  <c r="K22" i="11"/>
  <c r="K12" i="11" s="1"/>
  <c r="F32" i="11"/>
  <c r="L32" i="11" s="1"/>
  <c r="G35" i="11"/>
  <c r="I30" i="11"/>
  <c r="J32" i="11"/>
  <c r="K35" i="11"/>
  <c r="H26" i="11"/>
  <c r="H16" i="11" s="1"/>
  <c r="G36" i="11"/>
  <c r="L36" i="11" s="1"/>
  <c r="J33" i="11"/>
  <c r="K36" i="11"/>
  <c r="M10" i="8" l="1"/>
  <c r="N10" i="8" s="1"/>
  <c r="L15" i="11"/>
  <c r="L16" i="11"/>
  <c r="O15" i="1"/>
  <c r="Q15" i="1" s="1"/>
  <c r="J34" i="1"/>
  <c r="P34" i="1" s="1"/>
  <c r="J24" i="1"/>
  <c r="P24" i="1" s="1"/>
  <c r="P14" i="1" s="1"/>
  <c r="M32" i="8"/>
  <c r="N32" i="8" s="1"/>
  <c r="L25" i="1"/>
  <c r="L15" i="1" s="1"/>
  <c r="M15" i="1"/>
  <c r="J17" i="8"/>
  <c r="I14" i="11"/>
  <c r="L14" i="11" s="1"/>
  <c r="M16" i="1"/>
  <c r="L26" i="1"/>
  <c r="L16" i="1" s="1"/>
  <c r="J37" i="8"/>
  <c r="L33" i="11"/>
  <c r="N16" i="1"/>
  <c r="F10" i="11"/>
  <c r="J35" i="8"/>
  <c r="H12" i="11"/>
  <c r="L12" i="11" s="1"/>
  <c r="J22" i="8"/>
  <c r="G12" i="1"/>
  <c r="L24" i="11"/>
  <c r="J38" i="1"/>
  <c r="P38" i="1" s="1"/>
  <c r="J12" i="8"/>
  <c r="M12" i="8"/>
  <c r="N12" i="8" s="1"/>
  <c r="J35" i="1"/>
  <c r="P35" i="1" s="1"/>
  <c r="J25" i="1"/>
  <c r="P25" i="1" s="1"/>
  <c r="P15" i="1" s="1"/>
  <c r="M31" i="8"/>
  <c r="N31" i="8" s="1"/>
  <c r="J31" i="8"/>
  <c r="O33" i="1"/>
  <c r="Q33" i="1" s="1"/>
  <c r="I16" i="8"/>
  <c r="I14" i="8"/>
  <c r="Q16" i="1"/>
  <c r="O16" i="1"/>
  <c r="E13" i="1"/>
  <c r="L21" i="11"/>
  <c r="N14" i="1"/>
  <c r="I18" i="1"/>
  <c r="J28" i="1" s="1"/>
  <c r="P28" i="1" s="1"/>
  <c r="P18" i="1" s="1"/>
  <c r="P16" i="1"/>
  <c r="M36" i="8"/>
  <c r="N36" i="8" s="1"/>
  <c r="M23" i="8"/>
  <c r="N23" i="8" s="1"/>
  <c r="J23" i="8"/>
  <c r="H13" i="8"/>
  <c r="H11" i="8"/>
  <c r="M35" i="8"/>
  <c r="N35" i="8" s="1"/>
  <c r="J37" i="1"/>
  <c r="P37" i="1" s="1"/>
  <c r="J27" i="1"/>
  <c r="P27" i="1" s="1"/>
  <c r="J33" i="8"/>
  <c r="M30" i="8"/>
  <c r="N30" i="8" s="1"/>
  <c r="E16" i="1"/>
  <c r="O25" i="1"/>
  <c r="Q25" i="1" s="1"/>
  <c r="L25" i="11"/>
  <c r="L28" i="1"/>
  <c r="L18" i="1" s="1"/>
  <c r="M18" i="1"/>
  <c r="L20" i="11"/>
  <c r="I12" i="1"/>
  <c r="M34" i="8"/>
  <c r="N34" i="8" s="1"/>
  <c r="J34" i="8"/>
  <c r="J32" i="8"/>
  <c r="J15" i="11"/>
  <c r="G15" i="1"/>
  <c r="L24" i="1"/>
  <c r="M14" i="1"/>
  <c r="L21" i="1"/>
  <c r="L11" i="1" s="1"/>
  <c r="O11" i="1" s="1"/>
  <c r="Q11" i="1" s="1"/>
  <c r="M11" i="1"/>
  <c r="G14" i="11"/>
  <c r="F17" i="11"/>
  <c r="L17" i="11" s="1"/>
  <c r="I13" i="8"/>
  <c r="L27" i="1"/>
  <c r="M17" i="1"/>
  <c r="G14" i="1"/>
  <c r="M26" i="8"/>
  <c r="N26" i="8" s="1"/>
  <c r="J26" i="8"/>
  <c r="H16" i="8"/>
  <c r="J24" i="8"/>
  <c r="H14" i="8"/>
  <c r="J32" i="1"/>
  <c r="P32" i="1" s="1"/>
  <c r="J22" i="1"/>
  <c r="P22" i="1" s="1"/>
  <c r="P12" i="1" s="1"/>
  <c r="I11" i="8"/>
  <c r="L22" i="1"/>
  <c r="M12" i="1"/>
  <c r="F11" i="11"/>
  <c r="L11" i="11" s="1"/>
  <c r="J33" i="1"/>
  <c r="P33" i="1" s="1"/>
  <c r="P13" i="1" s="1"/>
  <c r="M21" i="8"/>
  <c r="N21" i="8" s="1"/>
  <c r="L34" i="1"/>
  <c r="O34" i="1" s="1"/>
  <c r="Q34" i="1" s="1"/>
  <c r="G17" i="1"/>
  <c r="H10" i="11"/>
  <c r="H15" i="8"/>
  <c r="L23" i="1"/>
  <c r="M13" i="1"/>
  <c r="L26" i="11"/>
  <c r="M17" i="8"/>
  <c r="N17" i="8"/>
  <c r="J36" i="8" l="1"/>
  <c r="L14" i="1"/>
  <c r="O14" i="1" s="1"/>
  <c r="Q14" i="1" s="1"/>
  <c r="O24" i="1"/>
  <c r="Q24" i="1" s="1"/>
  <c r="O18" i="1"/>
  <c r="Q18" i="1" s="1"/>
  <c r="L12" i="1"/>
  <c r="O12" i="1" s="1"/>
  <c r="Q12" i="1" s="1"/>
  <c r="O22" i="1"/>
  <c r="Q22" i="1" s="1"/>
  <c r="J10" i="8"/>
  <c r="M16" i="8"/>
  <c r="N16" i="8" s="1"/>
  <c r="M13" i="8"/>
  <c r="N13" i="8" s="1"/>
  <c r="P17" i="1"/>
  <c r="L17" i="1"/>
  <c r="O17" i="1" s="1"/>
  <c r="Q17" i="1" s="1"/>
  <c r="O27" i="1"/>
  <c r="Q27" i="1" s="1"/>
  <c r="M11" i="8"/>
  <c r="N11" i="8" s="1"/>
  <c r="O26" i="1"/>
  <c r="Q26" i="1" s="1"/>
  <c r="O21" i="1"/>
  <c r="Q21" i="1" s="1"/>
  <c r="L10" i="11"/>
  <c r="L13" i="1"/>
  <c r="O13" i="1" s="1"/>
  <c r="Q13" i="1" s="1"/>
  <c r="O23" i="1"/>
  <c r="Q23" i="1" s="1"/>
  <c r="J30" i="8"/>
  <c r="M15" i="8"/>
  <c r="N15" i="8" s="1"/>
  <c r="M14" i="8"/>
  <c r="N14" i="8" s="1"/>
  <c r="J21" i="8"/>
  <c r="O28" i="1"/>
  <c r="Q28" i="1" s="1"/>
  <c r="J16" i="8" l="1"/>
  <c r="J14" i="8"/>
  <c r="J11" i="8"/>
  <c r="J15" i="8"/>
  <c r="J13" i="8"/>
</calcChain>
</file>

<file path=xl/sharedStrings.xml><?xml version="1.0" encoding="utf-8"?>
<sst xmlns="http://schemas.openxmlformats.org/spreadsheetml/2006/main" count="114" uniqueCount="74">
  <si>
    <t>Table A1: Global Cross-Border Securities Assets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</si>
  <si>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</si>
  <si>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</si>
  <si>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</si>
  <si>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</si>
  <si>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</si>
  <si>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</si>
  <si>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</si>
  <si>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</si>
  <si>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</si>
  <si>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</si>
  <si>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</si>
  <si>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</si>
  <si>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</si>
  <si>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</si>
  <si>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</si>
  <si>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</si>
  <si>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 xml:space="preserve"> Billions of current USD</t>
  </si>
  <si>
    <t>CPIS assets</t>
  </si>
  <si>
    <t>Of which: SEFER + SSIO</t>
  </si>
  <si>
    <t>Correction for CPIS reporting countries</t>
  </si>
  <si>
    <t>Correction for non-CPIS reporting countries</t>
  </si>
  <si>
    <t>Total securities assets</t>
  </si>
  <si>
    <t>Of which: reserves + int'l orga.</t>
  </si>
  <si>
    <t>Cayman Islands non-bank sector</t>
  </si>
  <si>
    <t>Other</t>
  </si>
  <si>
    <t>China</t>
  </si>
  <si>
    <t xml:space="preserve">Middle-East oil exporters (onshore) </t>
  </si>
  <si>
    <t>Of which: held as reserve</t>
  </si>
  <si>
    <t>Of which: reported in CPIS</t>
  </si>
  <si>
    <t>Middle-East oil exporters onshore assets</t>
  </si>
  <si>
    <t>Of which: private portfolios</t>
  </si>
  <si>
    <t>Of which: reserve</t>
  </si>
  <si>
    <t xml:space="preserve">Memo: (CPIS + SEFER) / Total assets </t>
  </si>
  <si>
    <t>Memo: reserve minus bank deposits</t>
  </si>
  <si>
    <t>Panel A: All securities</t>
  </si>
  <si>
    <t>Panel B: Equities</t>
  </si>
  <si>
    <t>Panel C: Debt</t>
  </si>
  <si>
    <t>Table A2: Global Cross-Border Securities Liabilities</t>
  </si>
  <si>
    <t>EWNII liabilities</t>
  </si>
  <si>
    <t>Memo: IMF IIPs</t>
  </si>
  <si>
    <t>Correction to EWNII data</t>
  </si>
  <si>
    <t>Non EWNII countries</t>
  </si>
  <si>
    <t>int'l orga.</t>
  </si>
  <si>
    <t>Total securities liabilities</t>
  </si>
  <si>
    <t>Memo: Int'l debt securities (BIS)</t>
  </si>
  <si>
    <t>No debt data</t>
  </si>
  <si>
    <t>Netherlands SFIs</t>
  </si>
  <si>
    <t>raw CPIS derived liabilities &gt; reported liabilities</t>
  </si>
  <si>
    <t>Small OFCs</t>
  </si>
  <si>
    <t>Cayman Islands</t>
  </si>
  <si>
    <t>Other small OFCs</t>
  </si>
  <si>
    <t>Memo: small OFCs / Total</t>
  </si>
  <si>
    <t>EWNII liabilities / Total liabilities</t>
  </si>
  <si>
    <t>Cross-border debt / International debt</t>
  </si>
  <si>
    <t xml:space="preserve">. </t>
  </si>
  <si>
    <t>Table A3 – Global Discrepancy Between Cross-Border Securities Assets and Liabilities</t>
  </si>
  <si>
    <t xml:space="preserve">Global Securities Assets     </t>
  </si>
  <si>
    <t xml:space="preserve">Global Securities Liabilities </t>
  </si>
  <si>
    <t>Discrepancy</t>
  </si>
  <si>
    <r>
      <t>Where the missing securities are invested: L</t>
    </r>
    <r>
      <rPr>
        <b/>
        <vertAlign val="subscript"/>
        <sz val="15"/>
        <rFont val="Arial"/>
        <family val="2"/>
      </rPr>
      <t xml:space="preserve">j </t>
    </r>
    <r>
      <rPr>
        <b/>
        <sz val="15"/>
        <rFont val="Arial"/>
        <family val="2"/>
      </rPr>
      <t>- Σ</t>
    </r>
    <r>
      <rPr>
        <b/>
        <vertAlign val="subscript"/>
        <sz val="15"/>
        <rFont val="Arial"/>
        <family val="2"/>
      </rPr>
      <t>i</t>
    </r>
    <r>
      <rPr>
        <b/>
        <sz val="15"/>
        <rFont val="Arial"/>
        <family val="2"/>
      </rPr>
      <t>Â</t>
    </r>
    <r>
      <rPr>
        <b/>
        <vertAlign val="subscript"/>
        <sz val="15"/>
        <rFont val="Arial"/>
        <family val="2"/>
      </rPr>
      <t>ij</t>
    </r>
  </si>
  <si>
    <t xml:space="preserve">Offshore asset allocation </t>
  </si>
  <si>
    <t>World market cap</t>
  </si>
  <si>
    <t>Luxembourg</t>
  </si>
  <si>
    <t>Cayman islands</t>
  </si>
  <si>
    <t>Ireland</t>
  </si>
  <si>
    <t>United States</t>
  </si>
  <si>
    <t>Japan</t>
  </si>
  <si>
    <t>Swtizerland</t>
  </si>
  <si>
    <t>Missing wealth / Cross-border securities</t>
  </si>
  <si>
    <t>Missing wealth / World market cap</t>
  </si>
  <si>
    <r>
      <t xml:space="preserve"> Σ</t>
    </r>
    <r>
      <rPr>
        <vertAlign val="subscript"/>
        <sz val="15"/>
        <rFont val="Arial"/>
        <family val="2"/>
      </rPr>
      <t>i</t>
    </r>
    <r>
      <rPr>
        <sz val="15"/>
        <rFont val="Arial"/>
        <family val="2"/>
      </rPr>
      <t>Σ</t>
    </r>
    <r>
      <rPr>
        <vertAlign val="subscript"/>
        <sz val="15"/>
        <rFont val="Arial"/>
        <family val="2"/>
      </rPr>
      <t>j</t>
    </r>
    <r>
      <rPr>
        <sz val="15"/>
        <rFont val="Arial"/>
        <family val="2"/>
      </rPr>
      <t xml:space="preserve"> Â</t>
    </r>
    <r>
      <rPr>
        <vertAlign val="subscript"/>
        <sz val="15"/>
        <rFont val="Arial"/>
        <family val="2"/>
      </rPr>
      <t>ij</t>
    </r>
  </si>
  <si>
    <r>
      <t>Σ</t>
    </r>
    <r>
      <rPr>
        <vertAlign val="subscript"/>
        <sz val="15"/>
        <rFont val="Arial"/>
        <family val="2"/>
      </rPr>
      <t>j</t>
    </r>
    <r>
      <rPr>
        <sz val="15"/>
        <rFont val="Arial"/>
        <family val="2"/>
      </rPr>
      <t>L</t>
    </r>
    <r>
      <rPr>
        <vertAlign val="subscript"/>
        <sz val="15"/>
        <rFont val="Arial"/>
        <family val="2"/>
      </rPr>
      <t>j</t>
    </r>
  </si>
  <si>
    <r>
      <t>Ω = Σ</t>
    </r>
    <r>
      <rPr>
        <b/>
        <vertAlign val="subscript"/>
        <sz val="15"/>
        <rFont val="Arial"/>
        <family val="2"/>
      </rPr>
      <t>j</t>
    </r>
    <r>
      <rPr>
        <b/>
        <sz val="15"/>
        <rFont val="Arial"/>
        <family val="2"/>
      </rPr>
      <t>L</t>
    </r>
    <r>
      <rPr>
        <b/>
        <vertAlign val="subscript"/>
        <sz val="15"/>
        <rFont val="Arial"/>
        <family val="2"/>
      </rPr>
      <t>j</t>
    </r>
    <r>
      <rPr>
        <b/>
        <sz val="15"/>
        <rFont val="Arial"/>
        <family val="2"/>
      </rPr>
      <t>- Σ</t>
    </r>
    <r>
      <rPr>
        <b/>
        <vertAlign val="subscript"/>
        <sz val="15"/>
        <rFont val="Arial"/>
        <family val="2"/>
      </rPr>
      <t>i</t>
    </r>
    <r>
      <rPr>
        <b/>
        <sz val="15"/>
        <rFont val="Arial"/>
        <family val="2"/>
      </rPr>
      <t>Σ</t>
    </r>
    <r>
      <rPr>
        <b/>
        <vertAlign val="subscript"/>
        <sz val="15"/>
        <rFont val="Arial"/>
        <family val="2"/>
      </rPr>
      <t>j</t>
    </r>
    <r>
      <rPr>
        <b/>
        <sz val="15"/>
        <rFont val="Arial"/>
        <family val="2"/>
      </rPr>
      <t xml:space="preserve"> Â</t>
    </r>
    <r>
      <rPr>
        <b/>
        <vertAlign val="subscript"/>
        <sz val="15"/>
        <rFont val="Arial"/>
        <family val="2"/>
      </rPr>
      <t>ij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</si>
</sst>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0"/>
    <numFmt numFmtId="165" formatCode="0.0000%"/>
    <numFmt numFmtId="166" formatCode="0.000"/>
    <numFmt numFmtId="167" formatCode="#,##0.0000"/>
    <numFmt numFmtId="168" formatCode="0.0%"/>
  </numFmts>
  <fonts count="32" x14ac:knownFonts="1">
    <font>
      <sz val="10"/>
      <name val="Verdana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b/>
      <sz val="12"/>
      <name val="Arial"/>
      <family val="2"/>
    </font>
    <font>
      <b/>
      <sz val="22"/>
      <name val="Arial"/>
      <family val="2"/>
    </font>
    <font>
      <sz val="8"/>
      <name val="Arial"/>
      <family val="2"/>
    </font>
    <font>
      <b/>
      <sz val="15"/>
      <name val="Arial"/>
      <family val="2"/>
    </font>
    <font>
      <i/>
      <sz val="15"/>
      <name val="Arial"/>
      <family val="2"/>
    </font>
    <font>
      <b/>
      <sz val="15"/>
      <name val="Verdana"/>
      <family val="2"/>
    </font>
    <font>
      <i/>
      <sz val="12"/>
      <name val="Arial"/>
      <family val="2"/>
    </font>
    <font>
      <sz val="15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5"/>
      <name val="Verdana"/>
      <family val="2"/>
    </font>
    <font>
      <sz val="12"/>
      <name val="Verdana"/>
      <family val="2"/>
    </font>
    <font>
      <sz val="13"/>
      <name val="Arial"/>
      <family val="2"/>
    </font>
    <font>
      <b/>
      <sz val="13"/>
      <name val="Arial"/>
      <family val="2"/>
    </font>
    <font>
      <i/>
      <sz val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i/>
      <sz val="13"/>
      <name val="Arial"/>
      <family val="2"/>
    </font>
    <font>
      <sz val="10"/>
      <name val="Verdana"/>
      <family val="2"/>
    </font>
    <font>
      <b/>
      <sz val="22"/>
      <name val="Arial"/>
      <family val="2"/>
    </font>
    <font>
      <b/>
      <sz val="15"/>
      <name val="Arial"/>
      <family val="2"/>
    </font>
    <font>
      <i/>
      <sz val="15"/>
      <name val="Arial"/>
      <family val="2"/>
    </font>
    <font>
      <sz val="15"/>
      <name val="Arial"/>
      <family val="2"/>
    </font>
    <font>
      <b/>
      <vertAlign val="subscript"/>
      <sz val="15"/>
      <name val="Arial"/>
      <family val="2"/>
    </font>
    <font>
      <vertAlign val="subscript"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1" fillId="0" borderId="0"/>
    <xf numFmtId="0" fontId="20" fillId="0" borderId="0"/>
    <xf numFmtId="9" fontId="25" fillId="0" borderId="0" applyFont="0" applyFill="0" applyBorder="0" applyAlignment="0" applyProtection="0"/>
    <xf numFmtId="0" fontId="25" fillId="0" borderId="0"/>
    <xf numFmtId="0" fontId="3" fillId="0" borderId="0"/>
  </cellStyleXfs>
  <cellXfs count="221">
    <xf numFmtId="0" fontId="0" fillId="0" borderId="0" xfId="0"/>
    <xf numFmtId="0" fontId="1" fillId="0" borderId="0" xfId="2"/>
    <xf numFmtId="0" fontId="1" fillId="0" borderId="1" xfId="2" applyBorder="1"/>
    <xf numFmtId="0" fontId="2" fillId="0" borderId="1" xfId="2" applyFont="1" applyBorder="1"/>
    <xf numFmtId="0" fontId="4" fillId="0" borderId="0" xfId="0" applyFont="1" applyAlignment="1">
      <alignment horizontal="center" vertical="center" wrapText="1"/>
    </xf>
    <xf numFmtId="0" fontId="1" fillId="0" borderId="5" xfId="2" applyBorder="1"/>
    <xf numFmtId="0" fontId="1" fillId="0" borderId="6" xfId="2" applyBorder="1"/>
    <xf numFmtId="0" fontId="1" fillId="0" borderId="0" xfId="2" applyAlignment="1">
      <alignment horizontal="center"/>
    </xf>
    <xf numFmtId="0" fontId="1" fillId="0" borderId="5" xfId="2" applyBorder="1" applyAlignment="1">
      <alignment horizontal="center"/>
    </xf>
    <xf numFmtId="0" fontId="2" fillId="0" borderId="0" xfId="2" applyFont="1" applyAlignment="1">
      <alignment horizontal="center"/>
    </xf>
    <xf numFmtId="0" fontId="6" fillId="0" borderId="5" xfId="2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 wrapText="1"/>
    </xf>
    <xf numFmtId="0" fontId="1" fillId="0" borderId="15" xfId="2" applyBorder="1"/>
    <xf numFmtId="0" fontId="10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11" fillId="0" borderId="14" xfId="2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1" fillId="0" borderId="17" xfId="2" applyBorder="1"/>
    <xf numFmtId="0" fontId="8" fillId="0" borderId="20" xfId="2" applyFont="1" applyBorder="1" applyAlignment="1">
      <alignment horizontal="center" wrapText="1"/>
    </xf>
    <xf numFmtId="0" fontId="8" fillId="0" borderId="19" xfId="2" applyFont="1" applyBorder="1" applyAlignment="1">
      <alignment horizontal="center" wrapText="1"/>
    </xf>
    <xf numFmtId="0" fontId="8" fillId="0" borderId="22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3" fillId="0" borderId="2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3" fontId="1" fillId="0" borderId="5" xfId="2" applyNumberFormat="1" applyBorder="1"/>
    <xf numFmtId="0" fontId="16" fillId="0" borderId="6" xfId="2" applyFont="1" applyBorder="1" applyAlignment="1">
      <alignment horizontal="center" vertical="center"/>
    </xf>
    <xf numFmtId="3" fontId="17" fillId="0" borderId="0" xfId="2" applyNumberFormat="1" applyFont="1" applyAlignment="1">
      <alignment horizontal="center" vertical="center"/>
    </xf>
    <xf numFmtId="3" fontId="18" fillId="0" borderId="0" xfId="2" applyNumberFormat="1" applyFont="1" applyAlignment="1">
      <alignment horizontal="center" vertical="center"/>
    </xf>
    <xf numFmtId="3" fontId="16" fillId="0" borderId="0" xfId="2" applyNumberFormat="1" applyFont="1" applyAlignment="1">
      <alignment horizontal="center" vertical="center"/>
    </xf>
    <xf numFmtId="3" fontId="17" fillId="0" borderId="0" xfId="2" applyNumberFormat="1" applyFont="1" applyAlignment="1">
      <alignment horizontal="center"/>
    </xf>
    <xf numFmtId="9" fontId="18" fillId="0" borderId="0" xfId="1" applyFont="1" applyBorder="1" applyAlignment="1">
      <alignment horizontal="center" vertical="center"/>
    </xf>
    <xf numFmtId="3" fontId="18" fillId="0" borderId="5" xfId="2" applyNumberFormat="1" applyFont="1" applyBorder="1" applyAlignment="1">
      <alignment horizontal="center"/>
    </xf>
    <xf numFmtId="4" fontId="13" fillId="0" borderId="0" xfId="2" applyNumberFormat="1" applyFont="1" applyAlignment="1">
      <alignment horizontal="center" vertical="center"/>
    </xf>
    <xf numFmtId="3" fontId="19" fillId="0" borderId="0" xfId="2" applyNumberFormat="1" applyFont="1" applyAlignment="1">
      <alignment horizontal="center" vertical="center"/>
    </xf>
    <xf numFmtId="0" fontId="15" fillId="0" borderId="0" xfId="0" applyFont="1"/>
    <xf numFmtId="3" fontId="13" fillId="0" borderId="0" xfId="2" applyNumberFormat="1" applyFont="1" applyAlignment="1">
      <alignment horizontal="center" vertical="center"/>
    </xf>
    <xf numFmtId="0" fontId="16" fillId="0" borderId="5" xfId="2" applyFont="1" applyBorder="1"/>
    <xf numFmtId="164" fontId="19" fillId="0" borderId="0" xfId="2" applyNumberFormat="1" applyFont="1" applyAlignment="1">
      <alignment horizontal="center" vertical="center"/>
    </xf>
    <xf numFmtId="3" fontId="1" fillId="0" borderId="0" xfId="2" applyNumberFormat="1"/>
    <xf numFmtId="165" fontId="1" fillId="0" borderId="5" xfId="2" applyNumberFormat="1" applyBorder="1"/>
    <xf numFmtId="166" fontId="1" fillId="0" borderId="5" xfId="2" applyNumberFormat="1" applyBorder="1"/>
    <xf numFmtId="3" fontId="15" fillId="0" borderId="0" xfId="0" applyNumberFormat="1" applyFont="1"/>
    <xf numFmtId="3" fontId="16" fillId="0" borderId="1" xfId="2" applyNumberFormat="1" applyFont="1" applyBorder="1" applyAlignment="1">
      <alignment horizontal="center" vertical="center"/>
    </xf>
    <xf numFmtId="3" fontId="17" fillId="0" borderId="1" xfId="2" applyNumberFormat="1" applyFont="1" applyBorder="1" applyAlignment="1">
      <alignment horizontal="center" vertical="center"/>
    </xf>
    <xf numFmtId="3" fontId="18" fillId="0" borderId="1" xfId="2" applyNumberFormat="1" applyFont="1" applyBorder="1" applyAlignment="1">
      <alignment horizontal="center" vertical="center"/>
    </xf>
    <xf numFmtId="3" fontId="18" fillId="0" borderId="0" xfId="2" applyNumberFormat="1" applyFont="1" applyAlignment="1">
      <alignment horizontal="center"/>
    </xf>
    <xf numFmtId="0" fontId="13" fillId="0" borderId="5" xfId="2" applyFont="1" applyBorder="1"/>
    <xf numFmtId="0" fontId="16" fillId="0" borderId="27" xfId="2" applyFont="1" applyBorder="1" applyAlignment="1">
      <alignment horizontal="center" vertical="center"/>
    </xf>
    <xf numFmtId="3" fontId="17" fillId="0" borderId="1" xfId="2" applyNumberFormat="1" applyFont="1" applyBorder="1" applyAlignment="1">
      <alignment horizontal="center"/>
    </xf>
    <xf numFmtId="9" fontId="18" fillId="0" borderId="1" xfId="1" applyFont="1" applyBorder="1" applyAlignment="1">
      <alignment horizontal="center" vertical="center"/>
    </xf>
    <xf numFmtId="0" fontId="13" fillId="0" borderId="28" xfId="2" applyFont="1" applyBorder="1"/>
    <xf numFmtId="167" fontId="13" fillId="0" borderId="0" xfId="2" applyNumberFormat="1" applyFont="1" applyAlignment="1">
      <alignment horizontal="center" vertical="center"/>
    </xf>
    <xf numFmtId="166" fontId="1" fillId="0" borderId="0" xfId="2" applyNumberFormat="1"/>
    <xf numFmtId="0" fontId="1" fillId="0" borderId="3" xfId="2" applyBorder="1"/>
    <xf numFmtId="0" fontId="2" fillId="0" borderId="0" xfId="2" applyFont="1"/>
    <xf numFmtId="167" fontId="1" fillId="0" borderId="0" xfId="2" applyNumberFormat="1"/>
    <xf numFmtId="167" fontId="2" fillId="0" borderId="0" xfId="2" applyNumberFormat="1" applyFont="1"/>
    <xf numFmtId="165" fontId="1" fillId="0" borderId="0" xfId="2" applyNumberFormat="1"/>
    <xf numFmtId="10" fontId="1" fillId="0" borderId="0" xfId="2" applyNumberFormat="1"/>
    <xf numFmtId="4" fontId="1" fillId="0" borderId="0" xfId="2" applyNumberFormat="1"/>
    <xf numFmtId="0" fontId="20" fillId="0" borderId="0" xfId="3"/>
    <xf numFmtId="0" fontId="20" fillId="0" borderId="0" xfId="3" applyAlignment="1">
      <alignment horizontal="center"/>
    </xf>
    <xf numFmtId="3" fontId="20" fillId="0" borderId="0" xfId="3" applyNumberFormat="1"/>
    <xf numFmtId="0" fontId="2" fillId="0" borderId="0" xfId="3" applyFont="1"/>
    <xf numFmtId="0" fontId="20" fillId="0" borderId="1" xfId="3" applyBorder="1"/>
    <xf numFmtId="0" fontId="4" fillId="0" borderId="0" xfId="5" applyFont="1" applyAlignment="1">
      <alignment horizontal="center" vertical="center" wrapText="1"/>
    </xf>
    <xf numFmtId="0" fontId="25" fillId="0" borderId="0" xfId="5"/>
    <xf numFmtId="0" fontId="20" fillId="0" borderId="5" xfId="3" applyBorder="1"/>
    <xf numFmtId="0" fontId="20" fillId="0" borderId="6" xfId="3" applyBorder="1"/>
    <xf numFmtId="0" fontId="20" fillId="0" borderId="29" xfId="3" applyBorder="1" applyAlignment="1">
      <alignment horizontal="center"/>
    </xf>
    <xf numFmtId="0" fontId="20" fillId="0" borderId="30" xfId="3" applyBorder="1" applyAlignment="1">
      <alignment horizontal="center"/>
    </xf>
    <xf numFmtId="0" fontId="6" fillId="0" borderId="5" xfId="3" applyFont="1" applyBorder="1" applyAlignment="1">
      <alignment horizontal="center" vertical="center" wrapText="1"/>
    </xf>
    <xf numFmtId="0" fontId="20" fillId="0" borderId="31" xfId="3" applyBorder="1"/>
    <xf numFmtId="0" fontId="21" fillId="0" borderId="33" xfId="3" applyFont="1" applyBorder="1" applyAlignment="1">
      <alignment horizontal="center" vertical="center" wrapText="1"/>
    </xf>
    <xf numFmtId="0" fontId="29" fillId="0" borderId="24" xfId="3" applyFont="1" applyBorder="1"/>
    <xf numFmtId="0" fontId="29" fillId="0" borderId="15" xfId="3" applyFont="1" applyBorder="1"/>
    <xf numFmtId="0" fontId="29" fillId="0" borderId="16" xfId="3" applyFont="1" applyBorder="1" applyAlignment="1">
      <alignment horizontal="center" wrapText="1"/>
    </xf>
    <xf numFmtId="0" fontId="29" fillId="0" borderId="0" xfId="3" applyFont="1"/>
    <xf numFmtId="0" fontId="29" fillId="0" borderId="5" xfId="3" applyFont="1" applyBorder="1"/>
    <xf numFmtId="0" fontId="20" fillId="0" borderId="17" xfId="3" applyBorder="1"/>
    <xf numFmtId="0" fontId="29" fillId="0" borderId="0" xfId="3" applyFont="1" applyAlignment="1">
      <alignment horizontal="center" wrapText="1"/>
    </xf>
    <xf numFmtId="0" fontId="28" fillId="0" borderId="0" xfId="3" applyFont="1" applyAlignment="1">
      <alignment horizontal="center" wrapText="1"/>
    </xf>
    <xf numFmtId="0" fontId="29" fillId="0" borderId="21" xfId="3" applyFont="1" applyBorder="1" applyAlignment="1">
      <alignment wrapText="1"/>
    </xf>
    <xf numFmtId="0" fontId="28" fillId="0" borderId="20" xfId="3" applyFont="1" applyBorder="1" applyAlignment="1">
      <alignment horizontal="center" vertical="center" wrapText="1"/>
    </xf>
    <xf numFmtId="0" fontId="28" fillId="0" borderId="22" xfId="3" applyFont="1" applyBorder="1" applyAlignment="1">
      <alignment horizontal="center" vertical="center" wrapText="1"/>
    </xf>
    <xf numFmtId="0" fontId="22" fillId="0" borderId="6" xfId="3" applyFont="1" applyBorder="1"/>
    <xf numFmtId="0" fontId="22" fillId="0" borderId="6" xfId="3" applyFont="1" applyBorder="1" applyAlignment="1">
      <alignment horizontal="center" vertical="center"/>
    </xf>
    <xf numFmtId="3" fontId="23" fillId="0" borderId="0" xfId="3" applyNumberFormat="1" applyFont="1" applyAlignment="1">
      <alignment horizontal="center"/>
    </xf>
    <xf numFmtId="3" fontId="24" fillId="0" borderId="0" xfId="3" applyNumberFormat="1" applyFont="1" applyAlignment="1">
      <alignment horizontal="center"/>
    </xf>
    <xf numFmtId="3" fontId="22" fillId="0" borderId="0" xfId="3" applyNumberFormat="1" applyFont="1" applyAlignment="1">
      <alignment horizontal="center"/>
    </xf>
    <xf numFmtId="168" fontId="24" fillId="0" borderId="0" xfId="4" applyNumberFormat="1" applyFont="1" applyBorder="1" applyAlignment="1">
      <alignment horizontal="center"/>
    </xf>
    <xf numFmtId="9" fontId="24" fillId="0" borderId="0" xfId="4" applyFont="1" applyBorder="1" applyAlignment="1">
      <alignment horizontal="center"/>
    </xf>
    <xf numFmtId="0" fontId="22" fillId="0" borderId="0" xfId="3" applyFont="1" applyAlignment="1">
      <alignment horizontal="center"/>
    </xf>
    <xf numFmtId="0" fontId="22" fillId="0" borderId="5" xfId="3" applyFont="1" applyBorder="1" applyAlignment="1">
      <alignment horizontal="center"/>
    </xf>
    <xf numFmtId="3" fontId="22" fillId="0" borderId="1" xfId="3" applyNumberFormat="1" applyFont="1" applyBorder="1" applyAlignment="1">
      <alignment horizontal="center"/>
    </xf>
    <xf numFmtId="2" fontId="24" fillId="0" borderId="5" xfId="3" applyNumberFormat="1" applyFont="1" applyBorder="1" applyAlignment="1">
      <alignment horizontal="center"/>
    </xf>
    <xf numFmtId="0" fontId="22" fillId="0" borderId="27" xfId="3" applyFont="1" applyBorder="1" applyAlignment="1">
      <alignment horizontal="center" vertical="center"/>
    </xf>
    <xf numFmtId="3" fontId="23" fillId="0" borderId="1" xfId="3" applyNumberFormat="1" applyFont="1" applyBorder="1" applyAlignment="1">
      <alignment horizontal="center"/>
    </xf>
    <xf numFmtId="3" fontId="24" fillId="0" borderId="1" xfId="3" applyNumberFormat="1" applyFont="1" applyBorder="1" applyAlignment="1">
      <alignment horizontal="center"/>
    </xf>
    <xf numFmtId="168" fontId="24" fillId="0" borderId="1" xfId="4" applyNumberFormat="1" applyFont="1" applyBorder="1" applyAlignment="1">
      <alignment horizontal="center"/>
    </xf>
    <xf numFmtId="9" fontId="24" fillId="0" borderId="1" xfId="4" applyFont="1" applyBorder="1" applyAlignment="1">
      <alignment horizontal="center"/>
    </xf>
    <xf numFmtId="2" fontId="24" fillId="0" borderId="28" xfId="3" applyNumberFormat="1" applyFont="1" applyBorder="1" applyAlignment="1">
      <alignment horizontal="center"/>
    </xf>
    <xf numFmtId="168" fontId="20" fillId="0" borderId="0" xfId="3" applyNumberFormat="1"/>
    <xf numFmtId="0" fontId="1" fillId="0" borderId="29" xfId="2" applyBorder="1" applyAlignment="1">
      <alignment horizontal="center"/>
    </xf>
    <xf numFmtId="0" fontId="6" fillId="0" borderId="0" xfId="2" applyFont="1" applyAlignment="1">
      <alignment horizontal="center" vertical="center" wrapText="1"/>
    </xf>
    <xf numFmtId="0" fontId="1" fillId="0" borderId="31" xfId="2" applyBorder="1"/>
    <xf numFmtId="0" fontId="7" fillId="0" borderId="10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wrapText="1"/>
    </xf>
    <xf numFmtId="0" fontId="11" fillId="0" borderId="15" xfId="2" applyFont="1" applyBorder="1"/>
    <xf numFmtId="0" fontId="11" fillId="0" borderId="18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7" fillId="0" borderId="19" xfId="2" applyFont="1" applyBorder="1" applyAlignment="1">
      <alignment vertical="center"/>
    </xf>
    <xf numFmtId="0" fontId="16" fillId="0" borderId="6" xfId="2" applyFont="1" applyBorder="1"/>
    <xf numFmtId="3" fontId="16" fillId="0" borderId="0" xfId="2" applyNumberFormat="1" applyFont="1" applyAlignment="1">
      <alignment horizontal="center"/>
    </xf>
    <xf numFmtId="9" fontId="18" fillId="0" borderId="0" xfId="2" applyNumberFormat="1" applyFont="1" applyAlignment="1">
      <alignment horizontal="center"/>
    </xf>
    <xf numFmtId="168" fontId="0" fillId="0" borderId="0" xfId="1" applyNumberFormat="1" applyFont="1"/>
    <xf numFmtId="9" fontId="16" fillId="0" borderId="0" xfId="2" applyNumberFormat="1" applyFont="1" applyAlignment="1">
      <alignment horizontal="center"/>
    </xf>
    <xf numFmtId="9" fontId="18" fillId="0" borderId="5" xfId="2" applyNumberFormat="1" applyFont="1" applyBorder="1" applyAlignment="1">
      <alignment horizontal="center"/>
    </xf>
    <xf numFmtId="3" fontId="16" fillId="0" borderId="1" xfId="2" applyNumberFormat="1" applyFont="1" applyBorder="1" applyAlignment="1">
      <alignment horizontal="center"/>
    </xf>
    <xf numFmtId="9" fontId="16" fillId="0" borderId="1" xfId="2" applyNumberFormat="1" applyFont="1" applyBorder="1" applyAlignment="1">
      <alignment horizontal="center"/>
    </xf>
    <xf numFmtId="9" fontId="18" fillId="0" borderId="1" xfId="2" applyNumberFormat="1" applyFont="1" applyBorder="1" applyAlignment="1">
      <alignment horizontal="center"/>
    </xf>
    <xf numFmtId="9" fontId="18" fillId="0" borderId="28" xfId="2" applyNumberFormat="1" applyFont="1" applyBorder="1" applyAlignment="1">
      <alignment horizontal="center"/>
    </xf>
    <xf numFmtId="168" fontId="1" fillId="0" borderId="0" xfId="2" applyNumberFormat="1"/>
    <xf numFmtId="3" fontId="19" fillId="0" borderId="0" xfId="2" applyNumberFormat="1" applyFont="1" applyAlignment="1">
      <alignment horizontal="center"/>
    </xf>
    <xf numFmtId="168" fontId="0" fillId="0" borderId="0" xfId="0" applyNumberFormat="1"/>
    <xf numFmtId="0" fontId="0" fillId="2" borderId="0" xfId="0" applyFill="1"/>
    <xf numFmtId="3" fontId="11" fillId="0" borderId="25" xfId="2" applyNumberFormat="1" applyFont="1" applyBorder="1" applyAlignment="1">
      <alignment horizontal="center" vertical="center"/>
    </xf>
    <xf numFmtId="0" fontId="14" fillId="0" borderId="26" xfId="0" applyFont="1" applyBorder="1"/>
    <xf numFmtId="3" fontId="11" fillId="0" borderId="0" xfId="2" applyNumberFormat="1" applyFont="1" applyAlignment="1">
      <alignment horizontal="center" vertical="center"/>
    </xf>
    <xf numFmtId="0" fontId="14" fillId="0" borderId="5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" fontId="1" fillId="0" borderId="7" xfId="2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9" xfId="2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19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20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16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20" xfId="2" applyFont="1" applyBorder="1" applyAlignment="1">
      <alignment horizontal="center" vertical="center" wrapText="1"/>
    </xf>
    <xf numFmtId="3" fontId="11" fillId="0" borderId="24" xfId="2" applyNumberFormat="1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3" fontId="29" fillId="0" borderId="25" xfId="3" applyNumberFormat="1" applyFont="1" applyBorder="1" applyAlignment="1">
      <alignment horizontal="center" vertical="center"/>
    </xf>
    <xf numFmtId="3" fontId="29" fillId="0" borderId="26" xfId="3" applyNumberFormat="1" applyFont="1" applyBorder="1" applyAlignment="1">
      <alignment horizontal="center" vertical="center"/>
    </xf>
    <xf numFmtId="3" fontId="29" fillId="0" borderId="0" xfId="3" applyNumberFormat="1" applyFont="1" applyAlignment="1">
      <alignment horizontal="center" vertical="center"/>
    </xf>
    <xf numFmtId="3" fontId="29" fillId="0" borderId="5" xfId="3" applyNumberFormat="1" applyFont="1" applyBorder="1" applyAlignment="1">
      <alignment horizontal="center" vertical="center"/>
    </xf>
    <xf numFmtId="0" fontId="26" fillId="0" borderId="2" xfId="5" applyFont="1" applyBorder="1" applyAlignment="1">
      <alignment horizontal="center" vertical="center"/>
    </xf>
    <xf numFmtId="0" fontId="26" fillId="0" borderId="3" xfId="5" applyFont="1" applyBorder="1" applyAlignment="1">
      <alignment horizontal="center" vertical="center"/>
    </xf>
    <xf numFmtId="0" fontId="26" fillId="0" borderId="4" xfId="5" applyFont="1" applyBorder="1" applyAlignment="1">
      <alignment horizontal="center" vertical="center"/>
    </xf>
    <xf numFmtId="0" fontId="20" fillId="0" borderId="32" xfId="3" applyBorder="1" applyAlignment="1">
      <alignment horizontal="center" vertical="center"/>
    </xf>
    <xf numFmtId="0" fontId="20" fillId="0" borderId="7" xfId="3" applyBorder="1" applyAlignment="1">
      <alignment horizontal="center" vertical="center"/>
    </xf>
    <xf numFmtId="0" fontId="27" fillId="0" borderId="11" xfId="3" applyFont="1" applyBorder="1" applyAlignment="1">
      <alignment horizontal="center" vertical="center" wrapText="1"/>
    </xf>
    <xf numFmtId="0" fontId="27" fillId="0" borderId="9" xfId="3" applyFont="1" applyBorder="1" applyAlignment="1">
      <alignment horizontal="center" vertical="center" wrapText="1"/>
    </xf>
    <xf numFmtId="0" fontId="27" fillId="0" borderId="18" xfId="3" applyFont="1" applyBorder="1" applyAlignment="1">
      <alignment horizontal="center" vertical="center" wrapText="1"/>
    </xf>
    <xf numFmtId="0" fontId="28" fillId="0" borderId="10" xfId="3" applyFont="1" applyBorder="1" applyAlignment="1">
      <alignment horizontal="center" vertical="center" wrapText="1"/>
    </xf>
    <xf numFmtId="0" fontId="28" fillId="0" borderId="14" xfId="3" applyFont="1" applyBorder="1" applyAlignment="1">
      <alignment horizontal="center" vertical="center" wrapText="1"/>
    </xf>
    <xf numFmtId="0" fontId="28" fillId="0" borderId="19" xfId="3" applyFont="1" applyBorder="1" applyAlignment="1">
      <alignment horizontal="center" vertical="center" wrapText="1"/>
    </xf>
    <xf numFmtId="0" fontId="27" fillId="0" borderId="24" xfId="3" applyFont="1" applyBorder="1" applyAlignment="1">
      <alignment horizontal="center" vertical="center" wrapText="1"/>
    </xf>
    <xf numFmtId="0" fontId="27" fillId="0" borderId="12" xfId="3" applyFont="1" applyBorder="1" applyAlignment="1">
      <alignment horizontal="center" vertical="center" wrapText="1"/>
    </xf>
    <xf numFmtId="0" fontId="27" fillId="0" borderId="34" xfId="3" applyFont="1" applyBorder="1" applyAlignment="1">
      <alignment horizontal="center" vertical="center" wrapText="1"/>
    </xf>
    <xf numFmtId="0" fontId="29" fillId="0" borderId="35" xfId="3" applyFont="1" applyBorder="1" applyAlignment="1">
      <alignment horizontal="center" vertical="center" wrapText="1"/>
    </xf>
    <xf numFmtId="0" fontId="29" fillId="0" borderId="36" xfId="3" applyFont="1" applyBorder="1" applyAlignment="1">
      <alignment horizontal="center" vertical="center" wrapText="1"/>
    </xf>
    <xf numFmtId="0" fontId="29" fillId="0" borderId="37" xfId="3" applyFont="1" applyBorder="1" applyAlignment="1">
      <alignment horizontal="center" vertical="center" wrapText="1"/>
    </xf>
    <xf numFmtId="0" fontId="28" fillId="0" borderId="24" xfId="3" applyFont="1" applyBorder="1" applyAlignment="1">
      <alignment horizontal="center" vertical="center" wrapText="1"/>
    </xf>
    <xf numFmtId="0" fontId="28" fillId="0" borderId="0" xfId="3" applyFont="1" applyAlignment="1">
      <alignment horizontal="center" vertical="center" wrapText="1"/>
    </xf>
    <xf numFmtId="0" fontId="28" fillId="0" borderId="20" xfId="3" applyFont="1" applyBorder="1" applyAlignment="1">
      <alignment horizontal="center" vertical="center" wrapText="1"/>
    </xf>
    <xf numFmtId="0" fontId="29" fillId="0" borderId="9" xfId="3" applyFont="1" applyBorder="1" applyAlignment="1">
      <alignment horizontal="center" vertical="center" wrapText="1"/>
    </xf>
    <xf numFmtId="0" fontId="29" fillId="0" borderId="18" xfId="3" applyFont="1" applyBorder="1" applyAlignment="1">
      <alignment horizontal="center" vertical="center" wrapText="1"/>
    </xf>
    <xf numFmtId="0" fontId="29" fillId="0" borderId="0" xfId="3" applyFont="1" applyAlignment="1">
      <alignment horizontal="center" vertical="center" wrapText="1"/>
    </xf>
    <xf numFmtId="0" fontId="29" fillId="0" borderId="20" xfId="3" applyFont="1" applyBorder="1" applyAlignment="1">
      <alignment horizontal="center" vertical="center" wrapText="1"/>
    </xf>
    <xf numFmtId="0" fontId="29" fillId="0" borderId="16" xfId="3" applyFont="1" applyBorder="1" applyAlignment="1">
      <alignment horizontal="center" vertical="center" wrapText="1"/>
    </xf>
    <xf numFmtId="0" fontId="29" fillId="0" borderId="21" xfId="3" applyFont="1" applyBorder="1" applyAlignment="1">
      <alignment horizontal="center" vertical="center" wrapText="1"/>
    </xf>
    <xf numFmtId="0" fontId="29" fillId="0" borderId="13" xfId="3" applyFont="1" applyBorder="1" applyAlignment="1">
      <alignment horizontal="center"/>
    </xf>
    <xf numFmtId="0" fontId="29" fillId="0" borderId="0" xfId="3" applyFont="1" applyAlignment="1">
      <alignment horizontal="center"/>
    </xf>
    <xf numFmtId="3" fontId="29" fillId="0" borderId="24" xfId="3" applyNumberFormat="1" applyFont="1" applyBorder="1" applyAlignment="1">
      <alignment horizontal="center" vertical="center"/>
    </xf>
    <xf numFmtId="3" fontId="29" fillId="0" borderId="15" xfId="3" applyNumberFormat="1" applyFont="1" applyBorder="1" applyAlignment="1">
      <alignment horizontal="center" vertical="center"/>
    </xf>
    <xf numFmtId="3" fontId="11" fillId="0" borderId="15" xfId="2" applyNumberFormat="1" applyFont="1" applyBorder="1" applyAlignment="1">
      <alignment horizontal="center" vertical="center"/>
    </xf>
    <xf numFmtId="3" fontId="11" fillId="0" borderId="5" xfId="2" applyNumberFormat="1" applyFont="1" applyBorder="1" applyAlignment="1">
      <alignment horizontal="center" vertical="center"/>
    </xf>
    <xf numFmtId="3" fontId="11" fillId="0" borderId="26" xfId="2" applyNumberFormat="1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 wrapText="1"/>
    </xf>
    <xf numFmtId="0" fontId="11" fillId="0" borderId="19" xfId="2" applyFont="1" applyBorder="1" applyAlignment="1">
      <alignment horizontal="center" vertical="center" wrapText="1"/>
    </xf>
    <xf numFmtId="0" fontId="1" fillId="0" borderId="32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1" fillId="0" borderId="8" xfId="2" applyBorder="1" applyAlignment="1">
      <alignment horizontal="center" vertical="center"/>
    </xf>
    <xf numFmtId="0" fontId="11" fillId="0" borderId="11" xfId="2" applyFont="1" applyBorder="1" applyAlignment="1">
      <alignment horizontal="center" vertical="center" wrapText="1"/>
    </xf>
    <xf numFmtId="0" fontId="11" fillId="0" borderId="9" xfId="2" applyFont="1" applyBorder="1" applyAlignment="1">
      <alignment horizontal="center" vertical="center" wrapText="1"/>
    </xf>
    <xf numFmtId="0" fontId="11" fillId="0" borderId="24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 wrapText="1"/>
    </xf>
    <xf numFmtId="0" fontId="7" fillId="0" borderId="18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22" xfId="2" applyFont="1" applyBorder="1" applyAlignment="1">
      <alignment horizontal="center" vertical="center" wrapText="1"/>
    </xf>
  </cellXfs>
  <cellStyles count="7">
    <cellStyle name="Normal" xfId="0" builtinId="0"/>
    <cellStyle name="Normal 2" xfId="5" xr:uid="{00000000-0005-0000-0000-000001000000}"/>
    <cellStyle name="Normal 3" xfId="6" xr:uid="{00000000-0005-0000-0000-000002000000}"/>
    <cellStyle name="Normal_AppendixTables(NationalAccountsData).xls" xfId="2" xr:uid="{00000000-0005-0000-0000-000003000000}"/>
    <cellStyle name="Normal_AppendixTables(NationalAccountsData).xls 2" xfId="3" xr:uid="{00000000-0005-0000-0000-000004000000}"/>
    <cellStyle name="Percent 2" xfId="4" xr:uid="{00000000-0005-0000-0000-000005000000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.godar/Desktop/Offshore_financial_wealth/Zucman%202013/Zucman2013Data/Zucman2013Appendix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A0"/>
      <sheetName val="Table A1"/>
      <sheetName val="Table A2"/>
      <sheetName val="Table A3"/>
      <sheetName val="Table A4"/>
      <sheetName val="Table A5"/>
      <sheetName val="Table A6"/>
      <sheetName val="Table A7"/>
      <sheetName val="Table A8"/>
      <sheetName val="Table A9"/>
      <sheetName val="Table A9B"/>
      <sheetName val="Table A9C"/>
      <sheetName val="Table A10"/>
      <sheetName val="Table A11"/>
      <sheetName val="Table A12"/>
      <sheetName val="Table A13"/>
      <sheetName val="Table A14"/>
      <sheetName val="Table A15"/>
      <sheetName val="Table A16"/>
      <sheetName val="Table A17"/>
      <sheetName val="Table A18"/>
      <sheetName val="Table A19"/>
      <sheetName val="Table A20"/>
      <sheetName val="Table A21"/>
      <sheetName val="Table A22"/>
      <sheetName val="Table A23"/>
      <sheetName val="Table A24"/>
      <sheetName val="Table A25"/>
      <sheetName val="Table A26"/>
      <sheetName val="Table A27"/>
      <sheetName val="Table A28"/>
      <sheetName val="Table A29"/>
      <sheetName val="Table A30"/>
      <sheetName val="Table A31"/>
      <sheetName val="Table A32"/>
      <sheetName val="RawDataSources"/>
      <sheetName val="Exchange Rates"/>
    </sheetNames>
    <sheetDataSet>
      <sheetData sheetId="0"/>
      <sheetData sheetId="1">
        <row r="11">
          <cell r="O11">
            <v>13740.570447102406</v>
          </cell>
        </row>
        <row r="12">
          <cell r="O12">
            <v>15361.990038007127</v>
          </cell>
        </row>
        <row r="13">
          <cell r="O13">
            <v>20779.8514724745</v>
          </cell>
        </row>
        <row r="14">
          <cell r="O14">
            <v>25634.09714983559</v>
          </cell>
        </row>
        <row r="15">
          <cell r="O15">
            <v>28722.994230478533</v>
          </cell>
        </row>
        <row r="16">
          <cell r="O16">
            <v>36971.589267142954</v>
          </cell>
        </row>
        <row r="17">
          <cell r="O17">
            <v>44170.116334305319</v>
          </cell>
        </row>
        <row r="18">
          <cell r="O18">
            <v>35607.301248343312</v>
          </cell>
        </row>
        <row r="21">
          <cell r="O21">
            <v>5553.6764991698019</v>
          </cell>
        </row>
        <row r="22">
          <cell r="O22">
            <v>5173.8456818368777</v>
          </cell>
        </row>
        <row r="23">
          <cell r="O23">
            <v>7546.0950613490086</v>
          </cell>
        </row>
        <row r="24">
          <cell r="O24">
            <v>9425.5595869044719</v>
          </cell>
        </row>
        <row r="25">
          <cell r="O25">
            <v>11421.045423180332</v>
          </cell>
        </row>
        <row r="26">
          <cell r="O26">
            <v>15511.100175225643</v>
          </cell>
        </row>
        <row r="27">
          <cell r="O27">
            <v>18738.355680497811</v>
          </cell>
        </row>
        <row r="28">
          <cell r="O28">
            <v>10846.197186055533</v>
          </cell>
        </row>
        <row r="31">
          <cell r="O31">
            <v>8186.8939479326036</v>
          </cell>
        </row>
        <row r="32">
          <cell r="O32">
            <v>10188.144356170249</v>
          </cell>
        </row>
        <row r="33">
          <cell r="O33">
            <v>13233.756411125492</v>
          </cell>
        </row>
        <row r="34">
          <cell r="O34">
            <v>16208.537562931118</v>
          </cell>
        </row>
        <row r="35">
          <cell r="O35">
            <v>17301.948807298202</v>
          </cell>
        </row>
        <row r="36">
          <cell r="O36">
            <v>21460.489091917309</v>
          </cell>
        </row>
        <row r="37">
          <cell r="O37">
            <v>25431.760653807527</v>
          </cell>
        </row>
        <row r="38">
          <cell r="O38">
            <v>24761.104062287784</v>
          </cell>
        </row>
      </sheetData>
      <sheetData sheetId="2">
        <row r="10">
          <cell r="M10">
            <v>16272.541307845344</v>
          </cell>
        </row>
        <row r="11">
          <cell r="M11">
            <v>17754.003993339702</v>
          </cell>
        </row>
        <row r="12">
          <cell r="M12">
            <v>23637.533013195611</v>
          </cell>
        </row>
        <row r="13">
          <cell r="M13">
            <v>28950.122690731096</v>
          </cell>
        </row>
        <row r="14">
          <cell r="M14">
            <v>32398.631739288154</v>
          </cell>
        </row>
        <row r="15">
          <cell r="M15">
            <v>40731.592417412961</v>
          </cell>
        </row>
        <row r="16">
          <cell r="M16">
            <v>49301.441696168207</v>
          </cell>
        </row>
        <row r="17">
          <cell r="M17">
            <v>40097.278810910873</v>
          </cell>
        </row>
        <row r="20">
          <cell r="M20">
            <v>7126.2663078453397</v>
          </cell>
        </row>
        <row r="21">
          <cell r="M21">
            <v>6674.899993339699</v>
          </cell>
        </row>
        <row r="22">
          <cell r="M22">
            <v>9485.850013195608</v>
          </cell>
        </row>
        <row r="23">
          <cell r="M23">
            <v>11769.909690731098</v>
          </cell>
        </row>
        <row r="24">
          <cell r="M24">
            <v>14140.484739288153</v>
          </cell>
        </row>
        <row r="25">
          <cell r="M25">
            <v>18530.733417412968</v>
          </cell>
        </row>
        <row r="26">
          <cell r="M26">
            <v>22710.762696168214</v>
          </cell>
        </row>
        <row r="27">
          <cell r="M27">
            <v>13662.371810910876</v>
          </cell>
        </row>
        <row r="30">
          <cell r="M30">
            <v>9146.2750000000015</v>
          </cell>
        </row>
        <row r="31">
          <cell r="M31">
            <v>11079.104000000001</v>
          </cell>
        </row>
        <row r="32">
          <cell r="M32">
            <v>14151.683000000001</v>
          </cell>
        </row>
        <row r="33">
          <cell r="M33">
            <v>17180.213</v>
          </cell>
        </row>
        <row r="34">
          <cell r="M34">
            <v>18258.147000000001</v>
          </cell>
        </row>
        <row r="35">
          <cell r="M35">
            <v>22200.858999999997</v>
          </cell>
        </row>
        <row r="36">
          <cell r="M36">
            <v>26590.679</v>
          </cell>
        </row>
        <row r="37">
          <cell r="M37">
            <v>26434.906999999999</v>
          </cell>
        </row>
      </sheetData>
      <sheetData sheetId="3"/>
      <sheetData sheetId="4"/>
      <sheetData sheetId="5"/>
      <sheetData sheetId="6">
        <row r="15">
          <cell r="D15">
            <v>163.95460998932663</v>
          </cell>
          <cell r="E15">
            <v>202.23218455506034</v>
          </cell>
          <cell r="F15">
            <v>339.49902337611542</v>
          </cell>
          <cell r="G15">
            <v>403.84997137739373</v>
          </cell>
          <cell r="H15">
            <v>431.90520674668795</v>
          </cell>
          <cell r="I15">
            <v>618.02800291961898</v>
          </cell>
          <cell r="J15">
            <v>775.69908039671964</v>
          </cell>
          <cell r="K15">
            <v>458.84728629601318</v>
          </cell>
        </row>
        <row r="16">
          <cell r="D16">
            <v>178.51747952793505</v>
          </cell>
          <cell r="E16">
            <v>224.13019836273432</v>
          </cell>
          <cell r="F16">
            <v>278.69176684308508</v>
          </cell>
          <cell r="G16">
            <v>453.90208045928961</v>
          </cell>
          <cell r="H16">
            <v>479.50534383169003</v>
          </cell>
          <cell r="I16">
            <v>716.45896895426461</v>
          </cell>
          <cell r="J16">
            <v>858.05977589215797</v>
          </cell>
          <cell r="K16">
            <v>793.85870808211848</v>
          </cell>
        </row>
        <row r="20">
          <cell r="D20">
            <v>0</v>
          </cell>
          <cell r="E20">
            <v>5.0686640000000054</v>
          </cell>
          <cell r="F20">
            <v>5.282110000000003</v>
          </cell>
          <cell r="G20">
            <v>2.0150799999999975</v>
          </cell>
          <cell r="H20">
            <v>1.8142699999999934</v>
          </cell>
          <cell r="I20">
            <v>1.9950000000000045</v>
          </cell>
          <cell r="J20">
            <v>2.3129999999999882</v>
          </cell>
          <cell r="K20">
            <v>0.61699999999999733</v>
          </cell>
        </row>
        <row r="21">
          <cell r="D21">
            <v>50.817</v>
          </cell>
          <cell r="E21">
            <v>50.125805999999997</v>
          </cell>
          <cell r="F21">
            <v>57.083776</v>
          </cell>
          <cell r="G21">
            <v>55.971215000000001</v>
          </cell>
          <cell r="H21">
            <v>70.487850000000009</v>
          </cell>
          <cell r="I21">
            <v>80.198999999999998</v>
          </cell>
          <cell r="J21">
            <v>87.695000000000007</v>
          </cell>
          <cell r="K21">
            <v>49.438000000000002</v>
          </cell>
        </row>
        <row r="28">
          <cell r="D28">
            <v>389.262</v>
          </cell>
          <cell r="E28">
            <v>451.83199999999999</v>
          </cell>
          <cell r="F28">
            <v>529.0553000000001</v>
          </cell>
          <cell r="G28">
            <v>672.94169999999997</v>
          </cell>
          <cell r="H28">
            <v>735.46359999999993</v>
          </cell>
          <cell r="I28">
            <v>946.70280000000002</v>
          </cell>
          <cell r="J28">
            <v>1177.133</v>
          </cell>
          <cell r="K28">
            <v>1135.3140000000001</v>
          </cell>
        </row>
        <row r="31">
          <cell r="D31">
            <v>319.1125321322088</v>
          </cell>
          <cell r="E31">
            <v>386.27653350894144</v>
          </cell>
          <cell r="F31">
            <v>561.19219575928037</v>
          </cell>
          <cell r="G31">
            <v>783.76226732537941</v>
          </cell>
          <cell r="H31">
            <v>856.52873323756535</v>
          </cell>
          <cell r="I31">
            <v>1195.0448486000823</v>
          </cell>
          <cell r="J31">
            <v>1669.395622612913</v>
          </cell>
          <cell r="K31">
            <v>1105.9018235294118</v>
          </cell>
        </row>
      </sheetData>
      <sheetData sheetId="7">
        <row r="9">
          <cell r="D9">
            <v>4.3428278401859215</v>
          </cell>
          <cell r="E9">
            <v>2.8582829065927733</v>
          </cell>
          <cell r="F9">
            <v>2.6290851262425523</v>
          </cell>
          <cell r="G9">
            <v>3.1629462614137549</v>
          </cell>
          <cell r="H9">
            <v>3.4282846086679721</v>
          </cell>
          <cell r="I9">
            <v>16.305991868679691</v>
          </cell>
          <cell r="J9">
            <v>83.373269278590215</v>
          </cell>
          <cell r="K9">
            <v>73.915426516070767</v>
          </cell>
        </row>
        <row r="10">
          <cell r="D10">
            <v>175.99742215981408</v>
          </cell>
          <cell r="E10">
            <v>240.58766709340722</v>
          </cell>
          <cell r="F10">
            <v>340.13426487375745</v>
          </cell>
          <cell r="G10">
            <v>515.27925373858625</v>
          </cell>
          <cell r="H10">
            <v>692.61291539133197</v>
          </cell>
          <cell r="I10">
            <v>890.08300813132041</v>
          </cell>
          <cell r="J10">
            <v>1215.6392307214098</v>
          </cell>
          <cell r="K10">
            <v>1580.2100734839294</v>
          </cell>
        </row>
        <row r="25">
          <cell r="D25">
            <v>5.4734656148652299</v>
          </cell>
          <cell r="E25">
            <v>3.6354878285113457</v>
          </cell>
          <cell r="F25">
            <v>3.3292932104589492</v>
          </cell>
          <cell r="G25">
            <v>3.9627292034104085</v>
          </cell>
          <cell r="H25">
            <v>4.3742457575804083</v>
          </cell>
          <cell r="I25">
            <v>20.392324041016554</v>
          </cell>
          <cell r="J25">
            <v>104.23622821612508</v>
          </cell>
          <cell r="K25">
            <v>94.675626516070764</v>
          </cell>
        </row>
        <row r="26">
          <cell r="D26">
            <v>208.30413415805882</v>
          </cell>
          <cell r="E26">
            <v>286.58846027371396</v>
          </cell>
          <cell r="F26">
            <v>403.91662373669766</v>
          </cell>
          <cell r="G26">
            <v>607.30725373858627</v>
          </cell>
          <cell r="H26">
            <v>809.35191539133189</v>
          </cell>
          <cell r="I26">
            <v>1153.8080081313203</v>
          </cell>
          <cell r="J26">
            <v>1480.6172307214097</v>
          </cell>
          <cell r="K26">
            <v>1811.3300734839293</v>
          </cell>
        </row>
      </sheetData>
      <sheetData sheetId="8">
        <row r="10">
          <cell r="D10">
            <v>21.680932763710882</v>
          </cell>
          <cell r="E10">
            <v>21.372505653975125</v>
          </cell>
          <cell r="F10">
            <v>28.836573156030688</v>
          </cell>
          <cell r="G10">
            <v>35.311255774999999</v>
          </cell>
          <cell r="H10">
            <v>45.8206931884</v>
          </cell>
          <cell r="I10">
            <v>62.728797965650003</v>
          </cell>
          <cell r="J10">
            <v>79.214443917143001</v>
          </cell>
          <cell r="K10">
            <v>73.597697437818098</v>
          </cell>
        </row>
        <row r="11">
          <cell r="D11">
            <v>6.3482285837782477</v>
          </cell>
          <cell r="E11">
            <v>5.3800367014800958</v>
          </cell>
          <cell r="F11">
            <v>7.7957428560550657</v>
          </cell>
          <cell r="G11">
            <v>10.738219266</v>
          </cell>
          <cell r="H11">
            <v>15.751526982599998</v>
          </cell>
          <cell r="I11">
            <v>24.550533550499999</v>
          </cell>
          <cell r="J11">
            <v>33.396630550905996</v>
          </cell>
          <cell r="K11">
            <v>39.106083729218099</v>
          </cell>
        </row>
        <row r="22">
          <cell r="D22">
            <v>146.45720307404662</v>
          </cell>
          <cell r="E22">
            <v>136.91837444396168</v>
          </cell>
          <cell r="F22">
            <v>166.65120851911593</v>
          </cell>
          <cell r="G22">
            <v>247.71803495095574</v>
          </cell>
          <cell r="H22">
            <v>309.96828802450381</v>
          </cell>
          <cell r="I22">
            <v>431.42602164336921</v>
          </cell>
          <cell r="J22">
            <v>590.46530249920909</v>
          </cell>
          <cell r="K22">
            <v>587.02788531001966</v>
          </cell>
        </row>
        <row r="23">
          <cell r="D23">
            <v>64.550000000000011</v>
          </cell>
          <cell r="E23">
            <v>55.686764705882354</v>
          </cell>
          <cell r="F23">
            <v>87.266666666666666</v>
          </cell>
          <cell r="G23">
            <v>123.13593750000003</v>
          </cell>
          <cell r="H23">
            <v>153.0225806451613</v>
          </cell>
          <cell r="I23">
            <v>213.16500000000005</v>
          </cell>
          <cell r="J23">
            <v>258.72931034482764</v>
          </cell>
          <cell r="K23">
            <v>182.5910714285715</v>
          </cell>
        </row>
        <row r="24">
          <cell r="D24">
            <v>65.597003419999993</v>
          </cell>
          <cell r="E24">
            <v>73.526259159999995</v>
          </cell>
          <cell r="F24">
            <v>77.677754640000003</v>
          </cell>
          <cell r="G24">
            <v>103.76098690000001</v>
          </cell>
          <cell r="H24">
            <v>128.64650220000001</v>
          </cell>
          <cell r="I24">
            <v>164.72434909999998</v>
          </cell>
          <cell r="J24">
            <v>268.60831739999998</v>
          </cell>
          <cell r="K24">
            <v>240.25569920000001</v>
          </cell>
        </row>
      </sheetData>
      <sheetData sheetId="9">
        <row r="8">
          <cell r="D8">
            <v>2.520383469</v>
          </cell>
          <cell r="E8">
            <v>3.0720125170000001</v>
          </cell>
          <cell r="F8">
            <v>3.8917147060000001</v>
          </cell>
          <cell r="G8">
            <v>4.7307591709999999</v>
          </cell>
          <cell r="H8">
            <v>5.3962885170000003</v>
          </cell>
          <cell r="I8">
            <v>6.5955590220000007</v>
          </cell>
          <cell r="J8">
            <v>7.7987255050000002</v>
          </cell>
          <cell r="K8">
            <v>8.626700907</v>
          </cell>
        </row>
        <row r="9">
          <cell r="D9">
            <v>186.50838659999999</v>
          </cell>
          <cell r="E9">
            <v>227.32891690000002</v>
          </cell>
          <cell r="F9">
            <v>287.9869175</v>
          </cell>
          <cell r="G9">
            <v>350.07617049999999</v>
          </cell>
          <cell r="H9">
            <v>399.32531410000001</v>
          </cell>
          <cell r="I9">
            <v>488.07139089999998</v>
          </cell>
          <cell r="J9">
            <v>577.10566510000001</v>
          </cell>
          <cell r="K9">
            <v>638.37587780000001</v>
          </cell>
        </row>
        <row r="12">
          <cell r="D12">
            <v>115.99681389</v>
          </cell>
          <cell r="E12">
            <v>114.47638687</v>
          </cell>
          <cell r="F12">
            <v>166.28778548000003</v>
          </cell>
          <cell r="G12">
            <v>193.52614918</v>
          </cell>
          <cell r="H12">
            <v>252.70444899999998</v>
          </cell>
          <cell r="I12">
            <v>420.90660220000001</v>
          </cell>
          <cell r="J12">
            <v>509.16276070000004</v>
          </cell>
          <cell r="K12">
            <v>283.19614490000004</v>
          </cell>
        </row>
        <row r="13">
          <cell r="D13">
            <v>58.013933799</v>
          </cell>
          <cell r="E13">
            <v>77.562612810000005</v>
          </cell>
          <cell r="F13">
            <v>115.23014937000001</v>
          </cell>
          <cell r="G13">
            <v>146.55228627999998</v>
          </cell>
          <cell r="H13">
            <v>191.51535910000001</v>
          </cell>
          <cell r="I13">
            <v>238.84800863999999</v>
          </cell>
          <cell r="J13">
            <v>280.67473985000004</v>
          </cell>
          <cell r="K13">
            <v>252.85165011000004</v>
          </cell>
        </row>
      </sheetData>
      <sheetData sheetId="10"/>
      <sheetData sheetId="11"/>
      <sheetData sheetId="12">
        <row r="8">
          <cell r="D8">
            <v>319.1125321322088</v>
          </cell>
          <cell r="E8">
            <v>386.27653350894144</v>
          </cell>
          <cell r="F8">
            <v>561.19219575928037</v>
          </cell>
          <cell r="G8">
            <v>783.76226732537941</v>
          </cell>
          <cell r="H8">
            <v>856.52873323756535</v>
          </cell>
          <cell r="I8">
            <v>1195.0448486000823</v>
          </cell>
          <cell r="J8">
            <v>1669.395622612913</v>
          </cell>
          <cell r="K8">
            <v>1105.9018235294118</v>
          </cell>
        </row>
        <row r="15">
          <cell r="D15">
            <v>702.73128773220878</v>
          </cell>
          <cell r="E15">
            <v>745.33431323754132</v>
          </cell>
          <cell r="F15">
            <v>1054.8722852592803</v>
          </cell>
          <cell r="G15">
            <v>1409.4488703943796</v>
          </cell>
          <cell r="H15">
            <v>1613.7314409375654</v>
          </cell>
          <cell r="I15">
            <v>2183.361687600082</v>
          </cell>
          <cell r="J15">
            <v>2973.4559542129132</v>
          </cell>
          <cell r="K15">
            <v>1853.533052929412</v>
          </cell>
        </row>
      </sheetData>
      <sheetData sheetId="13">
        <row r="8">
          <cell r="D8">
            <v>389.262</v>
          </cell>
          <cell r="E8">
            <v>451.83199999999999</v>
          </cell>
          <cell r="F8">
            <v>529.0553000000001</v>
          </cell>
          <cell r="G8">
            <v>672.94169999999997</v>
          </cell>
          <cell r="H8">
            <v>735.46359999999993</v>
          </cell>
          <cell r="I8">
            <v>946.70280000000002</v>
          </cell>
          <cell r="J8">
            <v>1177.133</v>
          </cell>
          <cell r="K8">
            <v>1135.3140000000001</v>
          </cell>
        </row>
        <row r="15">
          <cell r="D15">
            <v>568.7051199</v>
          </cell>
          <cell r="E15">
            <v>657.91364330000022</v>
          </cell>
          <cell r="F15">
            <v>815.65661150000005</v>
          </cell>
          <cell r="G15">
            <v>999.97195399999987</v>
          </cell>
          <cell r="H15">
            <v>1097.5235409999998</v>
          </cell>
          <cell r="I15">
            <v>1389.1972000000001</v>
          </cell>
          <cell r="J15">
            <v>1740.2256410000002</v>
          </cell>
          <cell r="K15">
            <v>1614.333799</v>
          </cell>
        </row>
      </sheetData>
      <sheetData sheetId="14">
        <row r="8">
          <cell r="M8">
            <v>34.081699190000002</v>
          </cell>
        </row>
        <row r="9">
          <cell r="M9">
            <v>39.650185729999997</v>
          </cell>
        </row>
        <row r="10">
          <cell r="M10">
            <v>62.790861159999999</v>
          </cell>
        </row>
        <row r="11">
          <cell r="M11">
            <v>94.875301130000011</v>
          </cell>
        </row>
        <row r="12">
          <cell r="M12">
            <v>300.51186200000001</v>
          </cell>
        </row>
        <row r="13">
          <cell r="M13">
            <v>260.82034950000002</v>
          </cell>
        </row>
        <row r="14">
          <cell r="M14">
            <v>469.82941310000001</v>
          </cell>
        </row>
        <row r="15">
          <cell r="M15">
            <v>472.30635840000002</v>
          </cell>
        </row>
        <row r="19">
          <cell r="M19">
            <v>208.22617310000001</v>
          </cell>
        </row>
        <row r="20">
          <cell r="M20">
            <v>158.76868350000001</v>
          </cell>
        </row>
        <row r="21">
          <cell r="M21">
            <v>205.82069829999998</v>
          </cell>
        </row>
        <row r="22">
          <cell r="M22">
            <v>130.25759780000001</v>
          </cell>
        </row>
        <row r="23">
          <cell r="M23">
            <v>155.6868987</v>
          </cell>
        </row>
        <row r="24">
          <cell r="M24">
            <v>169.0217045</v>
          </cell>
        </row>
        <row r="25">
          <cell r="M25">
            <v>149.3657039</v>
          </cell>
        </row>
        <row r="26">
          <cell r="M26">
            <v>51.02556311</v>
          </cell>
        </row>
      </sheetData>
      <sheetData sheetId="15">
        <row r="42">
          <cell r="B42">
            <v>202.65172000000001</v>
          </cell>
          <cell r="C42">
            <v>252.18183999999999</v>
          </cell>
          <cell r="D42">
            <v>346.50519000000003</v>
          </cell>
          <cell r="E42">
            <v>476.65731</v>
          </cell>
          <cell r="F42">
            <v>462.87628000000001</v>
          </cell>
          <cell r="G42">
            <v>559.29925000000003</v>
          </cell>
          <cell r="H42">
            <v>797.87324999999998</v>
          </cell>
          <cell r="I42">
            <v>599.52824999999996</v>
          </cell>
        </row>
        <row r="104">
          <cell r="B104">
            <v>175.07469</v>
          </cell>
          <cell r="C104">
            <v>225.58658</v>
          </cell>
          <cell r="D104">
            <v>316.18781000000001</v>
          </cell>
          <cell r="E104">
            <v>385.52834000000001</v>
          </cell>
          <cell r="F104">
            <v>441.24311999999998</v>
          </cell>
          <cell r="G104">
            <v>523.55944</v>
          </cell>
          <cell r="H104">
            <v>706.45712000000003</v>
          </cell>
          <cell r="I104">
            <v>636.66700000000003</v>
          </cell>
        </row>
        <row r="109">
          <cell r="B109">
            <v>36.540939999999999</v>
          </cell>
          <cell r="C109">
            <v>26.976749999999999</v>
          </cell>
          <cell r="D109">
            <v>52.994589999999995</v>
          </cell>
          <cell r="E109">
            <v>72.432810000000003</v>
          </cell>
          <cell r="F109">
            <v>134.96894</v>
          </cell>
          <cell r="G109">
            <v>125.04238000000001</v>
          </cell>
          <cell r="H109">
            <v>149.70761999999999</v>
          </cell>
          <cell r="I109">
            <v>49.89669</v>
          </cell>
        </row>
        <row r="127">
          <cell r="B127">
            <v>310.92106000000001</v>
          </cell>
          <cell r="C127">
            <v>368.30819000000002</v>
          </cell>
          <cell r="D127">
            <v>475.69650000000001</v>
          </cell>
          <cell r="E127">
            <v>582.21006000000011</v>
          </cell>
          <cell r="F127">
            <v>746.53287999999998</v>
          </cell>
          <cell r="G127">
            <v>780.56838000000005</v>
          </cell>
          <cell r="H127">
            <v>1060</v>
          </cell>
          <cell r="I127">
            <v>929.79938000000004</v>
          </cell>
        </row>
        <row r="205">
          <cell r="B205">
            <v>115.71522999999999</v>
          </cell>
          <cell r="C205">
            <v>106.15664</v>
          </cell>
          <cell r="D205">
            <v>116.6525</v>
          </cell>
          <cell r="E205">
            <v>122.09516000000001</v>
          </cell>
          <cell r="F205">
            <v>117.00569</v>
          </cell>
          <cell r="G205">
            <v>110.56594</v>
          </cell>
          <cell r="H205">
            <v>101.46438000000001</v>
          </cell>
          <cell r="I205">
            <v>93.860969999999995</v>
          </cell>
        </row>
        <row r="226">
          <cell r="B226">
            <v>411.12238000000002</v>
          </cell>
          <cell r="C226">
            <v>298.54750000000001</v>
          </cell>
          <cell r="D226">
            <v>340.68574999999998</v>
          </cell>
          <cell r="E226">
            <v>381.82612</v>
          </cell>
          <cell r="F226">
            <v>279.15138000000002</v>
          </cell>
          <cell r="G226">
            <v>186.756</v>
          </cell>
          <cell r="H226">
            <v>192.08699999999999</v>
          </cell>
          <cell r="I226">
            <v>177.02875</v>
          </cell>
        </row>
      </sheetData>
      <sheetData sheetId="16">
        <row r="42">
          <cell r="B42">
            <v>61.991810000000001</v>
          </cell>
          <cell r="C42">
            <v>21.704999999999998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58.631250000000001</v>
          </cell>
          <cell r="I42">
            <v>241.16911999999999</v>
          </cell>
        </row>
        <row r="104">
          <cell r="B104">
            <v>-9.7421600000000002</v>
          </cell>
          <cell r="C104">
            <v>-5.6946199999999996</v>
          </cell>
          <cell r="D104">
            <v>-1.8489100000000001</v>
          </cell>
          <cell r="E104">
            <v>47.378410000000002</v>
          </cell>
          <cell r="F104">
            <v>74.086780000000005</v>
          </cell>
          <cell r="G104">
            <v>3.3138800000000002</v>
          </cell>
          <cell r="H104">
            <v>-24.84994</v>
          </cell>
          <cell r="I104">
            <v>-33.487190000000005</v>
          </cell>
        </row>
        <row r="109">
          <cell r="B109">
            <v>56.882640000000002</v>
          </cell>
          <cell r="C109">
            <v>42.684230000000007</v>
          </cell>
          <cell r="D109">
            <v>40.637279999999997</v>
          </cell>
          <cell r="E109">
            <v>78.136119999999991</v>
          </cell>
          <cell r="F109">
            <v>53.121839999999999</v>
          </cell>
          <cell r="G109">
            <v>105.50744</v>
          </cell>
          <cell r="H109">
            <v>210.06941</v>
          </cell>
          <cell r="I109">
            <v>241.33256</v>
          </cell>
        </row>
        <row r="127">
          <cell r="B127">
            <v>-5.5735299999999999</v>
          </cell>
          <cell r="C127">
            <v>-6.5489799999999994</v>
          </cell>
          <cell r="D127">
            <v>-10.81517</v>
          </cell>
          <cell r="E127">
            <v>-11.988379999999999</v>
          </cell>
          <cell r="F127">
            <v>-13.2165</v>
          </cell>
          <cell r="G127">
            <v>-14.20091</v>
          </cell>
          <cell r="H127">
            <v>-20.905090000000001</v>
          </cell>
          <cell r="I127">
            <v>-18.244589999999999</v>
          </cell>
        </row>
        <row r="205">
          <cell r="B205">
            <v>9.0764200000000006</v>
          </cell>
          <cell r="C205">
            <v>6.4502499999999996</v>
          </cell>
          <cell r="D205">
            <v>14.55692</v>
          </cell>
          <cell r="E205">
            <v>24.569610000000001</v>
          </cell>
          <cell r="F205">
            <v>19.177610000000001</v>
          </cell>
          <cell r="G205">
            <v>24.862970000000001</v>
          </cell>
          <cell r="H205">
            <v>8.2916000000000007</v>
          </cell>
          <cell r="I205">
            <v>4.0100699999999998</v>
          </cell>
        </row>
        <row r="226">
          <cell r="B226">
            <v>97.972499999999997</v>
          </cell>
          <cell r="C226">
            <v>102.89575000000001</v>
          </cell>
          <cell r="D226">
            <v>154.31100000000001</v>
          </cell>
          <cell r="E226">
            <v>157.41499999999999</v>
          </cell>
          <cell r="F226">
            <v>212.67449999999999</v>
          </cell>
          <cell r="G226">
            <v>167.51499999999999</v>
          </cell>
          <cell r="H226">
            <v>72.108000000000004</v>
          </cell>
          <cell r="I226">
            <v>32.825000000000003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41">
          <cell r="B41">
            <v>5200145.0659999996</v>
          </cell>
          <cell r="C41">
            <v>17159.837</v>
          </cell>
          <cell r="D41">
            <v>7510708.2810000004</v>
          </cell>
          <cell r="E41">
            <v>1264645.953</v>
          </cell>
          <cell r="M41">
            <v>3285.6499036673104</v>
          </cell>
          <cell r="N41">
            <v>20983.610924179644</v>
          </cell>
          <cell r="O41">
            <v>4098.738886720359</v>
          </cell>
          <cell r="P41">
            <v>8100.623029315575</v>
          </cell>
          <cell r="AI41">
            <v>2049580</v>
          </cell>
          <cell r="AM41">
            <v>392333</v>
          </cell>
          <cell r="AQ41">
            <v>5566195.5264299</v>
          </cell>
          <cell r="AR41">
            <v>7578168.8669340014</v>
          </cell>
          <cell r="AS41">
            <v>6369717.4809999997</v>
          </cell>
          <cell r="AT41">
            <v>7685743.9819999998</v>
          </cell>
          <cell r="AU41">
            <v>6635.1042764050799</v>
          </cell>
          <cell r="AV41">
            <v>258296.17430906103</v>
          </cell>
          <cell r="AY41">
            <v>35250.97</v>
          </cell>
          <cell r="AZ41">
            <v>5.817227941006422</v>
          </cell>
          <cell r="CW41">
            <v>7597.4269999999997</v>
          </cell>
          <cell r="CY41">
            <v>377.77100000000002</v>
          </cell>
          <cell r="CZ41">
            <v>4.9029999999999996</v>
          </cell>
          <cell r="DC41">
            <v>3432.1552467264401</v>
          </cell>
          <cell r="DE41">
            <v>9668.5804000000007</v>
          </cell>
          <cell r="DF41">
            <v>7372.7634630000002</v>
          </cell>
        </row>
        <row r="42">
          <cell r="B42">
            <v>4796367.4579999996</v>
          </cell>
          <cell r="C42">
            <v>14372.87772</v>
          </cell>
          <cell r="D42">
            <v>9319484.3239999991</v>
          </cell>
          <cell r="E42">
            <v>1414728.2390000001</v>
          </cell>
          <cell r="M42">
            <v>2600.9193219685872</v>
          </cell>
          <cell r="N42">
            <v>16610.619115704831</v>
          </cell>
          <cell r="O42">
            <v>6223.1687399356651</v>
          </cell>
          <cell r="P42">
            <v>21325.889922513561</v>
          </cell>
          <cell r="AI42">
            <v>2407978</v>
          </cell>
          <cell r="AM42">
            <v>421930</v>
          </cell>
          <cell r="AQ42">
            <v>5789663.0164710004</v>
          </cell>
          <cell r="AR42">
            <v>9443276.0894499999</v>
          </cell>
          <cell r="AS42">
            <v>5863230.0580000002</v>
          </cell>
          <cell r="AT42">
            <v>9468988.4780000001</v>
          </cell>
          <cell r="AU42">
            <v>8176.6734457595012</v>
          </cell>
          <cell r="AV42">
            <v>318307.50228366518</v>
          </cell>
          <cell r="AY42">
            <v>30838.86</v>
          </cell>
          <cell r="AZ42">
            <v>-67.051796663552523</v>
          </cell>
          <cell r="CW42">
            <v>9272.152</v>
          </cell>
          <cell r="CY42">
            <v>431.43599999999998</v>
          </cell>
          <cell r="CZ42">
            <v>5.0330000000000004</v>
          </cell>
          <cell r="DC42">
            <v>9041.2327233983706</v>
          </cell>
          <cell r="DE42">
            <v>9467.5302030000003</v>
          </cell>
          <cell r="DF42">
            <v>7884.8847130000004</v>
          </cell>
        </row>
        <row r="43">
          <cell r="B43">
            <v>6949998.5630000001</v>
          </cell>
          <cell r="C43">
            <v>26814.457139999999</v>
          </cell>
          <cell r="D43">
            <v>12096517.390000001</v>
          </cell>
          <cell r="E43">
            <v>1822968.8160000001</v>
          </cell>
          <cell r="M43">
            <v>5160.6156364380731</v>
          </cell>
          <cell r="N43">
            <v>32957.969905249833</v>
          </cell>
          <cell r="O43">
            <v>3739.2521293851205</v>
          </cell>
          <cell r="P43">
            <v>17195.658217984426</v>
          </cell>
          <cell r="AI43">
            <v>3025071</v>
          </cell>
          <cell r="AM43">
            <v>582832</v>
          </cell>
          <cell r="AQ43">
            <v>8135375.5651740003</v>
          </cell>
          <cell r="AR43">
            <v>12120970.364914</v>
          </cell>
          <cell r="AS43">
            <v>8339688.3739999998</v>
          </cell>
          <cell r="AT43">
            <v>12143053.65</v>
          </cell>
          <cell r="AU43">
            <v>10898.422008522728</v>
          </cell>
          <cell r="AV43">
            <v>424261.71368813515</v>
          </cell>
          <cell r="AY43">
            <v>48311.37</v>
          </cell>
          <cell r="AZ43">
            <v>-1166.4188611339778</v>
          </cell>
          <cell r="CW43">
            <v>11702.099</v>
          </cell>
          <cell r="CY43">
            <v>500.029</v>
          </cell>
          <cell r="CZ43">
            <v>5.9210000000000003</v>
          </cell>
          <cell r="DC43">
            <v>8203.5311928072988</v>
          </cell>
          <cell r="DE43">
            <v>9396.5395750000007</v>
          </cell>
          <cell r="DF43">
            <v>9795.3753730000008</v>
          </cell>
        </row>
        <row r="44">
          <cell r="B44">
            <v>8705258.9069999997</v>
          </cell>
          <cell r="C44">
            <v>35078.450810000002</v>
          </cell>
          <cell r="D44">
            <v>14563578.119999999</v>
          </cell>
          <cell r="E44">
            <v>2109934.5299999998</v>
          </cell>
          <cell r="M44">
            <v>3665.4135338345659</v>
          </cell>
          <cell r="N44">
            <v>41826.03247248556</v>
          </cell>
          <cell r="O44">
            <v>183.01920483434787</v>
          </cell>
          <cell r="P44">
            <v>1257.7735388032961</v>
          </cell>
          <cell r="AI44">
            <v>3748358</v>
          </cell>
          <cell r="AM44">
            <v>762456</v>
          </cell>
          <cell r="AQ44">
            <v>10020617.689064501</v>
          </cell>
          <cell r="AR44">
            <v>14936204.95248251</v>
          </cell>
          <cell r="AS44">
            <v>10222688.130000001</v>
          </cell>
          <cell r="AT44">
            <v>14977046.07</v>
          </cell>
          <cell r="AU44">
            <v>11989.212160836847</v>
          </cell>
          <cell r="AV44">
            <v>446462.62395118224</v>
          </cell>
          <cell r="AY44">
            <v>59750</v>
          </cell>
          <cell r="AZ44">
            <v>-2015.0398611836135</v>
          </cell>
          <cell r="CW44">
            <v>13934.547</v>
          </cell>
          <cell r="CY44">
            <v>548.25400000000002</v>
          </cell>
          <cell r="CZ44">
            <v>6.27</v>
          </cell>
          <cell r="DC44">
            <v>14812.2685058806</v>
          </cell>
          <cell r="DE44">
            <v>16095.90854</v>
          </cell>
          <cell r="DF44">
            <v>14215.794110000001</v>
          </cell>
        </row>
        <row r="45">
          <cell r="B45">
            <v>10586278.880000001</v>
          </cell>
          <cell r="C45">
            <v>35494.52205</v>
          </cell>
          <cell r="D45">
            <v>15305869.310000001</v>
          </cell>
          <cell r="E45">
            <v>2185641.77</v>
          </cell>
          <cell r="M45">
            <v>4707.0037620639196</v>
          </cell>
          <cell r="N45">
            <v>58612.224289319129</v>
          </cell>
          <cell r="O45">
            <v>222.56573443685829</v>
          </cell>
          <cell r="P45">
            <v>1380.6494123186203</v>
          </cell>
          <cell r="AI45">
            <v>4320117</v>
          </cell>
          <cell r="AM45">
            <v>948970</v>
          </cell>
          <cell r="AQ45">
            <v>11810787.926664099</v>
          </cell>
          <cell r="AR45">
            <v>15953102.855328951</v>
          </cell>
          <cell r="AS45">
            <v>12180388.98</v>
          </cell>
          <cell r="AT45">
            <v>15982269.02</v>
          </cell>
          <cell r="AU45">
            <v>11137.549503169255</v>
          </cell>
          <cell r="AV45">
            <v>382668.7885540768</v>
          </cell>
          <cell r="AY45">
            <v>76944.539999999994</v>
          </cell>
          <cell r="AZ45">
            <v>-2294.5270940773189</v>
          </cell>
          <cell r="CW45">
            <v>14600.468999999999</v>
          </cell>
          <cell r="CY45">
            <v>533.55499999999995</v>
          </cell>
          <cell r="CZ45">
            <v>9.6829999999999998</v>
          </cell>
          <cell r="DC45">
            <v>15953.7867974193</v>
          </cell>
          <cell r="DE45">
            <v>18761.120050000001</v>
          </cell>
          <cell r="DF45">
            <v>22110.738840000002</v>
          </cell>
        </row>
        <row r="46">
          <cell r="B46">
            <v>14248963.869999999</v>
          </cell>
          <cell r="C46">
            <v>43167.667950000003</v>
          </cell>
          <cell r="D46">
            <v>18715282.579999998</v>
          </cell>
          <cell r="E46">
            <v>2515190.7050000001</v>
          </cell>
          <cell r="M46">
            <v>9594.3505935063586</v>
          </cell>
          <cell r="N46">
            <v>48136.378063508426</v>
          </cell>
          <cell r="O46">
            <v>0</v>
          </cell>
          <cell r="P46">
            <v>0</v>
          </cell>
          <cell r="AI46">
            <v>5251371</v>
          </cell>
          <cell r="AM46">
            <v>1183082</v>
          </cell>
          <cell r="AQ46">
            <v>15337555.095798999</v>
          </cell>
          <cell r="AR46">
            <v>19354193.763978042</v>
          </cell>
          <cell r="AS46">
            <v>16005888.32</v>
          </cell>
          <cell r="AT46">
            <v>19453159.41</v>
          </cell>
          <cell r="AU46">
            <v>42537.807799541974</v>
          </cell>
          <cell r="AV46">
            <v>473132.5258362625</v>
          </cell>
          <cell r="AY46">
            <v>107620.8</v>
          </cell>
          <cell r="AZ46">
            <v>-3779.7714562639594</v>
          </cell>
          <cell r="CW46">
            <v>18415.078000000001</v>
          </cell>
          <cell r="CY46">
            <v>574.67100000000005</v>
          </cell>
          <cell r="CZ46">
            <v>11.882999999999999</v>
          </cell>
          <cell r="DC46">
            <v>12483.9334033413</v>
          </cell>
          <cell r="DE46">
            <v>25641.31911</v>
          </cell>
          <cell r="DF46">
            <v>25953.131119999998</v>
          </cell>
        </row>
        <row r="47">
          <cell r="B47">
            <v>17094158.399999999</v>
          </cell>
          <cell r="C47">
            <v>54442.976329999998</v>
          </cell>
          <cell r="D47">
            <v>21970348.329999998</v>
          </cell>
          <cell r="E47">
            <v>3054926.443</v>
          </cell>
          <cell r="M47">
            <v>24280.805886041839</v>
          </cell>
          <cell r="N47">
            <v>66731.733455812093</v>
          </cell>
          <cell r="O47">
            <v>0</v>
          </cell>
          <cell r="P47">
            <v>0</v>
          </cell>
          <cell r="AI47">
            <v>6699373</v>
          </cell>
          <cell r="AM47">
            <v>1442142</v>
          </cell>
          <cell r="AQ47">
            <v>18281581.896102995</v>
          </cell>
          <cell r="AR47">
            <v>23283018.867972203</v>
          </cell>
          <cell r="AS47">
            <v>19195122.440000001</v>
          </cell>
          <cell r="AT47">
            <v>23216231.489999998</v>
          </cell>
          <cell r="AU47">
            <v>18458.653146906756</v>
          </cell>
          <cell r="AV47">
            <v>607871.02054756205</v>
          </cell>
          <cell r="AY47">
            <v>171567.4</v>
          </cell>
          <cell r="AZ47">
            <v>-3732.6359975598752</v>
          </cell>
          <cell r="CW47">
            <v>22699.536</v>
          </cell>
          <cell r="CY47">
            <v>641.14599999999996</v>
          </cell>
          <cell r="CZ47">
            <v>17.995999999999999</v>
          </cell>
          <cell r="DC47">
            <v>10465.523118391</v>
          </cell>
          <cell r="DE47">
            <v>43430.712590000003</v>
          </cell>
          <cell r="DF47">
            <v>50008.380550000002</v>
          </cell>
        </row>
        <row r="48">
          <cell r="B48">
            <v>9836277.1050000004</v>
          </cell>
          <cell r="C48">
            <v>39445.315889999998</v>
          </cell>
          <cell r="D48">
            <v>20881683.510000002</v>
          </cell>
          <cell r="E48">
            <v>3603632.0120000001</v>
          </cell>
          <cell r="M48">
            <v>21706.334737094061</v>
          </cell>
          <cell r="N48">
            <v>62497.042638884624</v>
          </cell>
          <cell r="O48">
            <v>0</v>
          </cell>
          <cell r="P48">
            <v>0</v>
          </cell>
          <cell r="AI48">
            <v>7337734</v>
          </cell>
          <cell r="AM48">
            <v>1140928</v>
          </cell>
          <cell r="AQ48">
            <v>11144506.717460999</v>
          </cell>
          <cell r="AR48">
            <v>23352550.530540001</v>
          </cell>
          <cell r="AS48">
            <v>11288275.869999999</v>
          </cell>
          <cell r="AT48">
            <v>23358350.600000001</v>
          </cell>
          <cell r="AU48">
            <v>14309.452700314287</v>
          </cell>
          <cell r="AV48">
            <v>592400.48653809202</v>
          </cell>
          <cell r="AY48">
            <v>123455.2</v>
          </cell>
          <cell r="AZ48">
            <v>-0.3953980952501297</v>
          </cell>
          <cell r="CW48">
            <v>23845.355</v>
          </cell>
          <cell r="CY48">
            <v>637.91200000000003</v>
          </cell>
          <cell r="CZ48">
            <v>19.408999999999999</v>
          </cell>
          <cell r="DC48">
            <v>13488.852721151101</v>
          </cell>
          <cell r="DE48">
            <v>20458.224160000002</v>
          </cell>
          <cell r="DF48">
            <v>38020.746749999998</v>
          </cell>
        </row>
      </sheetData>
      <sheetData sheetId="3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08E8-8CBA-423A-B6CE-8F7A5C894304}">
  <dimension ref="A1"/>
  <sheetViews>
    <sheetView workbookViewId="0">
      <selection activeCell="H33" sqref="H33"/>
    </sheetView>
  </sheetViews>
  <sheetFormatPr baseColWidth="10" defaultColWidth="8.7265625" defaultRowHeight="12.6" x14ac:dyDescent="0.2"/>
  <cols>
    <col min="1" max="16384" width="8.7265625" style="13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58A0-0D36-4F49-BBAB-63E3ADFA85C4}">
  <sheetPr>
    <pageSetUpPr fitToPage="1"/>
  </sheetPr>
  <dimension ref="A1:AG64"/>
  <sheetViews>
    <sheetView zoomScale="70" zoomScaleNormal="70" zoomScalePageLayoutView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U9" sqref="U9"/>
    </sheetView>
  </sheetViews>
  <sheetFormatPr baseColWidth="10" defaultColWidth="9.26953125" defaultRowHeight="13.2" x14ac:dyDescent="0.25"/>
  <cols>
    <col min="1" max="1" width="2.54296875" style="1" customWidth="1"/>
    <col min="2" max="2" width="11.1796875" style="1" customWidth="1"/>
    <col min="3" max="10" width="11.26953125" style="1" customWidth="1"/>
    <col min="11" max="11" width="11.26953125" style="60" customWidth="1"/>
    <col min="12" max="18" width="11.26953125" style="1" customWidth="1"/>
    <col min="19" max="19" width="3.1796875" style="1" customWidth="1"/>
    <col min="20" max="20" width="10.26953125" style="1" bestFit="1" customWidth="1"/>
    <col min="21" max="25" width="9.26953125" style="1"/>
    <col min="28" max="16384" width="9.26953125" style="1"/>
  </cols>
  <sheetData>
    <row r="1" spans="1:24" ht="13.8" thickBot="1" x14ac:dyDescent="0.3"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</row>
    <row r="2" spans="1:24" customFormat="1" ht="19.95" customHeight="1" thickTop="1" x14ac:dyDescent="0.2">
      <c r="A2" s="4"/>
      <c r="B2" s="136" t="s">
        <v>0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8"/>
    </row>
    <row r="3" spans="1:24" ht="30" customHeight="1" x14ac:dyDescent="0.25">
      <c r="A3" s="5"/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1"/>
    </row>
    <row r="4" spans="1:24" x14ac:dyDescent="0.25">
      <c r="A4" s="5"/>
      <c r="B4" s="6"/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8" t="s">
        <v>16</v>
      </c>
      <c r="S4" s="9"/>
      <c r="T4" s="7"/>
      <c r="U4" s="7"/>
      <c r="V4" s="7"/>
      <c r="W4" s="7"/>
      <c r="X4" s="7"/>
    </row>
    <row r="5" spans="1:24" ht="16.05" customHeight="1" thickBot="1" x14ac:dyDescent="0.3">
      <c r="A5" s="10"/>
      <c r="B5" s="6"/>
      <c r="C5" s="142" t="s">
        <v>17</v>
      </c>
      <c r="D5" s="142"/>
      <c r="E5" s="142"/>
      <c r="F5" s="142"/>
      <c r="G5" s="142"/>
      <c r="H5" s="142"/>
      <c r="I5" s="143"/>
      <c r="J5" s="143"/>
      <c r="K5" s="143"/>
      <c r="L5" s="143"/>
      <c r="M5" s="143"/>
      <c r="N5" s="143"/>
      <c r="O5" s="143"/>
      <c r="P5" s="143"/>
      <c r="Q5" s="143"/>
      <c r="R5" s="11"/>
      <c r="S5" s="12"/>
      <c r="T5" s="12"/>
      <c r="U5" s="12"/>
      <c r="V5" s="12"/>
      <c r="W5" s="12"/>
      <c r="X5" s="12"/>
    </row>
    <row r="6" spans="1:24" ht="48" customHeight="1" x14ac:dyDescent="0.25">
      <c r="A6" s="5"/>
      <c r="B6" s="6"/>
      <c r="C6" s="144" t="s">
        <v>18</v>
      </c>
      <c r="D6" s="147" t="s">
        <v>19</v>
      </c>
      <c r="E6" s="150" t="s">
        <v>20</v>
      </c>
      <c r="F6" s="151"/>
      <c r="G6" s="152" t="s">
        <v>21</v>
      </c>
      <c r="H6" s="153"/>
      <c r="I6" s="153"/>
      <c r="J6" s="153"/>
      <c r="K6" s="153"/>
      <c r="L6" s="153"/>
      <c r="M6" s="153"/>
      <c r="N6" s="154"/>
      <c r="O6" s="144" t="s">
        <v>22</v>
      </c>
      <c r="P6" s="157" t="s">
        <v>23</v>
      </c>
      <c r="Q6" s="13"/>
      <c r="R6" s="14"/>
      <c r="X6" s="15"/>
    </row>
    <row r="7" spans="1:24" ht="7.05" customHeight="1" x14ac:dyDescent="0.35">
      <c r="A7" s="5"/>
      <c r="B7" s="6"/>
      <c r="C7" s="145"/>
      <c r="D7" s="148"/>
      <c r="E7" s="159" t="s">
        <v>24</v>
      </c>
      <c r="F7" s="161" t="s">
        <v>25</v>
      </c>
      <c r="G7" s="163" t="s">
        <v>26</v>
      </c>
      <c r="H7" s="16"/>
      <c r="I7" s="163" t="s">
        <v>27</v>
      </c>
      <c r="J7" s="16"/>
      <c r="K7" s="17"/>
      <c r="L7" s="163" t="s">
        <v>25</v>
      </c>
      <c r="M7" s="16"/>
      <c r="N7" s="18"/>
      <c r="O7" s="155"/>
      <c r="P7" s="157"/>
      <c r="Q7" s="19"/>
      <c r="R7" s="20"/>
      <c r="X7" s="15"/>
    </row>
    <row r="8" spans="1:24" ht="115.05" customHeight="1" thickBot="1" x14ac:dyDescent="0.4">
      <c r="A8" s="5"/>
      <c r="B8" s="21"/>
      <c r="C8" s="146"/>
      <c r="D8" s="149"/>
      <c r="E8" s="160"/>
      <c r="F8" s="162"/>
      <c r="G8" s="164"/>
      <c r="H8" s="22" t="s">
        <v>28</v>
      </c>
      <c r="I8" s="164"/>
      <c r="J8" s="22" t="s">
        <v>28</v>
      </c>
      <c r="K8" s="22" t="s">
        <v>29</v>
      </c>
      <c r="L8" s="164" t="s">
        <v>30</v>
      </c>
      <c r="M8" s="22" t="s">
        <v>31</v>
      </c>
      <c r="N8" s="23" t="s">
        <v>32</v>
      </c>
      <c r="O8" s="156"/>
      <c r="P8" s="158"/>
      <c r="Q8" s="22" t="s">
        <v>33</v>
      </c>
      <c r="R8" s="24" t="s">
        <v>34</v>
      </c>
      <c r="S8" s="25"/>
      <c r="T8" s="25"/>
      <c r="U8" s="25"/>
      <c r="V8" s="25"/>
      <c r="W8" s="25"/>
      <c r="X8" s="25"/>
    </row>
    <row r="9" spans="1:24" ht="18" customHeight="1" x14ac:dyDescent="0.25">
      <c r="A9" s="5"/>
      <c r="B9" s="26"/>
      <c r="C9" s="165" t="s">
        <v>35</v>
      </c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7"/>
      <c r="S9" s="27"/>
      <c r="T9" s="27"/>
      <c r="U9" s="27"/>
      <c r="V9" s="27"/>
      <c r="W9" s="27"/>
      <c r="X9" s="28"/>
    </row>
    <row r="10" spans="1:24" ht="18" customHeight="1" x14ac:dyDescent="0.25">
      <c r="A10" s="5"/>
      <c r="B10" s="29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9"/>
      <c r="S10" s="27"/>
      <c r="T10" s="27"/>
      <c r="U10" s="27"/>
      <c r="V10" s="27"/>
      <c r="W10" s="27"/>
      <c r="X10" s="28"/>
    </row>
    <row r="11" spans="1:24" ht="18" customHeight="1" x14ac:dyDescent="0.35">
      <c r="A11" s="30"/>
      <c r="B11" s="31">
        <v>2001</v>
      </c>
      <c r="C11" s="32">
        <f t="shared" ref="C11:H18" si="0">C21+C31</f>
        <v>12710.853347</v>
      </c>
      <c r="D11" s="33">
        <f>D21+D31</f>
        <v>1281.8057899999999</v>
      </c>
      <c r="E11" s="34">
        <f>E21+E31</f>
        <v>291.65508951726167</v>
      </c>
      <c r="F11" s="34">
        <f>F21+F31</f>
        <v>36.468622743882889</v>
      </c>
      <c r="G11" s="32">
        <f t="shared" ref="G11" si="1">G21+G31</f>
        <v>213.77759977292405</v>
      </c>
      <c r="H11" s="33">
        <f>H21+H31</f>
        <v>180.34025</v>
      </c>
      <c r="I11" s="32">
        <f>I21+I31</f>
        <v>146.45720307404662</v>
      </c>
      <c r="J11" s="33">
        <f t="array" ref="J11:J18">0.75*TRANSPOSE('[1]Table A8'!D24:K24)</f>
        <v>49.197752564999995</v>
      </c>
      <c r="K11" s="33">
        <f t="shared" ref="K11:L18" si="2">K21+K31</f>
        <v>21.680932763710882</v>
      </c>
      <c r="L11" s="35">
        <f>L21+L31</f>
        <v>363.03951775799999</v>
      </c>
      <c r="M11" s="33">
        <f t="shared" ref="M11:N18" si="3">M21+M31</f>
        <v>174.010747689</v>
      </c>
      <c r="N11" s="33">
        <f>N21+N31</f>
        <v>189.02877006899999</v>
      </c>
      <c r="O11" s="32">
        <f>C11+E11+F11+G11+I11-K11+L11</f>
        <v>13740.570447102406</v>
      </c>
      <c r="P11" s="33">
        <f t="shared" ref="P11:P18" si="4">P21+P31</f>
        <v>1700.3725626340001</v>
      </c>
      <c r="Q11" s="36">
        <f>C11/O11</f>
        <v>0.92506009091350705</v>
      </c>
      <c r="R11" s="37">
        <f>([1]RawDataSources!AI41-[1]RawDataSources!AM41)/1000</f>
        <v>1657.2470000000001</v>
      </c>
      <c r="S11" s="38"/>
      <c r="T11" s="38"/>
      <c r="U11" s="38"/>
      <c r="V11" s="39"/>
      <c r="W11" s="39"/>
      <c r="X11" s="38"/>
    </row>
    <row r="12" spans="1:24" ht="18" customHeight="1" x14ac:dyDescent="0.35">
      <c r="A12" s="5"/>
      <c r="B12" s="31">
        <f t="shared" ref="B12:B18" si="5">B11+1</f>
        <v>2002</v>
      </c>
      <c r="C12" s="32">
        <f t="shared" si="0"/>
        <v>14115.851781999998</v>
      </c>
      <c r="D12" s="33">
        <f t="shared" si="0"/>
        <v>1429.1011167199999</v>
      </c>
      <c r="E12" s="34">
        <f t="shared" si="0"/>
        <v>371.16791291779464</v>
      </c>
      <c r="F12" s="34">
        <f t="shared" si="0"/>
        <v>46.760597100122638</v>
      </c>
      <c r="G12" s="32">
        <f t="shared" si="0"/>
        <v>290.22394810222534</v>
      </c>
      <c r="H12" s="33">
        <f>H22+H32</f>
        <v>243.44594999999998</v>
      </c>
      <c r="I12" s="32">
        <f t="shared" ref="I12:I18" si="6">I22+I32</f>
        <v>136.91837444396168</v>
      </c>
      <c r="J12" s="33">
        <v>55.144694369999996</v>
      </c>
      <c r="K12" s="33">
        <f t="shared" si="2"/>
        <v>21.372505653975125</v>
      </c>
      <c r="L12" s="35">
        <f t="shared" si="2"/>
        <v>422.43992909700006</v>
      </c>
      <c r="M12" s="33">
        <f t="shared" si="3"/>
        <v>192.03899968000002</v>
      </c>
      <c r="N12" s="33">
        <f t="shared" si="3"/>
        <v>230.40092941700001</v>
      </c>
      <c r="O12" s="32">
        <f t="shared" ref="O12:O18" si="7">C12+E12+F12+G12+I12-K12+L12</f>
        <v>15361.990038007127</v>
      </c>
      <c r="P12" s="33">
        <f t="shared" si="4"/>
        <v>1958.092690507</v>
      </c>
      <c r="Q12" s="36">
        <f t="shared" ref="Q12:Q18" si="8">C12/O12</f>
        <v>0.91888171695697918</v>
      </c>
      <c r="R12" s="37">
        <f>([1]RawDataSources!AI42-[1]RawDataSources!AM42)/1000</f>
        <v>1986.048</v>
      </c>
      <c r="S12" s="38"/>
      <c r="T12" s="38"/>
      <c r="U12" s="38"/>
      <c r="V12" s="39"/>
      <c r="W12" s="39"/>
      <c r="X12" s="38"/>
    </row>
    <row r="13" spans="1:24" ht="18" customHeight="1" x14ac:dyDescent="0.35">
      <c r="A13" s="5"/>
      <c r="B13" s="31">
        <f t="shared" si="5"/>
        <v>2003</v>
      </c>
      <c r="C13" s="32">
        <f t="shared" si="0"/>
        <v>19046.515953000002</v>
      </c>
      <c r="D13" s="33">
        <f t="shared" si="0"/>
        <v>1849.7832731400001</v>
      </c>
      <c r="E13" s="34">
        <f t="shared" si="0"/>
        <v>555.82490421920056</v>
      </c>
      <c r="F13" s="34">
        <f t="shared" si="0"/>
        <v>59.053495889057452</v>
      </c>
      <c r="G13" s="32">
        <f t="shared" si="0"/>
        <v>407.24591694715662</v>
      </c>
      <c r="H13" s="33">
        <f t="shared" si="0"/>
        <v>342.76335</v>
      </c>
      <c r="I13" s="32">
        <f t="shared" si="6"/>
        <v>166.65120851911593</v>
      </c>
      <c r="J13" s="33">
        <v>58.258315980000006</v>
      </c>
      <c r="K13" s="33">
        <f t="shared" si="2"/>
        <v>28.836573156030688</v>
      </c>
      <c r="L13" s="35">
        <f t="shared" si="2"/>
        <v>573.39656705599998</v>
      </c>
      <c r="M13" s="33">
        <f t="shared" si="3"/>
        <v>281.51793485000002</v>
      </c>
      <c r="N13" s="33">
        <f t="shared" si="3"/>
        <v>291.87863220600002</v>
      </c>
      <c r="O13" s="32">
        <f t="shared" si="7"/>
        <v>20779.8514724745</v>
      </c>
      <c r="P13" s="33">
        <f t="shared" si="4"/>
        <v>2542.6835713260002</v>
      </c>
      <c r="Q13" s="36">
        <f t="shared" si="8"/>
        <v>0.9165857599237166</v>
      </c>
      <c r="R13" s="37">
        <f>([1]RawDataSources!AI43-[1]RawDataSources!AM43)/1000</f>
        <v>2442.239</v>
      </c>
      <c r="S13" s="38"/>
      <c r="T13" s="38"/>
      <c r="U13" s="38"/>
      <c r="V13" s="39"/>
      <c r="W13" s="39"/>
      <c r="X13" s="38"/>
    </row>
    <row r="14" spans="1:24" ht="18" customHeight="1" x14ac:dyDescent="0.35">
      <c r="A14" s="5"/>
      <c r="B14" s="31">
        <f t="shared" si="5"/>
        <v>2004</v>
      </c>
      <c r="C14" s="32">
        <f t="shared" si="0"/>
        <v>23268.837026999998</v>
      </c>
      <c r="D14" s="33">
        <f t="shared" si="0"/>
        <v>2145.01298081</v>
      </c>
      <c r="E14" s="34">
        <f t="shared" si="0"/>
        <v>799.76575683668329</v>
      </c>
      <c r="F14" s="34">
        <f t="shared" si="0"/>
        <v>46.932238749957769</v>
      </c>
      <c r="G14" s="32">
        <f t="shared" si="0"/>
        <v>611.26998294199666</v>
      </c>
      <c r="H14" s="33">
        <f t="shared" si="0"/>
        <v>518.44219999999996</v>
      </c>
      <c r="I14" s="32">
        <f t="shared" si="6"/>
        <v>247.71803495095574</v>
      </c>
      <c r="J14" s="33">
        <v>77.820740174999997</v>
      </c>
      <c r="K14" s="33">
        <f t="shared" si="2"/>
        <v>35.311255774999999</v>
      </c>
      <c r="L14" s="35">
        <f t="shared" si="2"/>
        <v>694.88536513099996</v>
      </c>
      <c r="M14" s="33">
        <f t="shared" si="3"/>
        <v>340.07843545999998</v>
      </c>
      <c r="N14" s="33">
        <f t="shared" si="3"/>
        <v>354.80692967099998</v>
      </c>
      <c r="O14" s="32">
        <f t="shared" si="7"/>
        <v>25634.09714983559</v>
      </c>
      <c r="P14" s="33">
        <f t="shared" si="4"/>
        <v>3096.0828506560001</v>
      </c>
      <c r="Q14" s="36">
        <f t="shared" si="8"/>
        <v>0.90772992280515086</v>
      </c>
      <c r="R14" s="37">
        <f>([1]RawDataSources!AI44-[1]RawDataSources!AM44)/1000</f>
        <v>2985.902</v>
      </c>
      <c r="S14" s="38"/>
      <c r="T14" s="38"/>
      <c r="U14" s="38"/>
      <c r="V14" s="39"/>
      <c r="W14" s="39"/>
      <c r="X14" s="38"/>
    </row>
    <row r="15" spans="1:24" ht="18" customHeight="1" x14ac:dyDescent="0.35">
      <c r="A15" s="5"/>
      <c r="B15" s="31">
        <f t="shared" si="5"/>
        <v>2005</v>
      </c>
      <c r="C15" s="32">
        <f t="shared" si="0"/>
        <v>25892.14819</v>
      </c>
      <c r="D15" s="33">
        <f t="shared" si="0"/>
        <v>2221.1362920500001</v>
      </c>
      <c r="E15" s="34">
        <f t="shared" si="0"/>
        <v>839.10843057837792</v>
      </c>
      <c r="F15" s="34">
        <f t="shared" si="0"/>
        <v>64.922443198138524</v>
      </c>
      <c r="G15" s="32">
        <f t="shared" si="0"/>
        <v>813.7261611489123</v>
      </c>
      <c r="H15" s="33">
        <f t="shared" si="0"/>
        <v>696.04119999999989</v>
      </c>
      <c r="I15" s="32">
        <f t="shared" si="6"/>
        <v>309.96828802450381</v>
      </c>
      <c r="J15" s="33">
        <v>96.484876650000018</v>
      </c>
      <c r="K15" s="33">
        <f t="shared" si="2"/>
        <v>45.8206931884</v>
      </c>
      <c r="L15" s="35">
        <f t="shared" si="2"/>
        <v>848.94141071700005</v>
      </c>
      <c r="M15" s="33">
        <f t="shared" si="3"/>
        <v>444.21980810000002</v>
      </c>
      <c r="N15" s="33">
        <f t="shared" si="3"/>
        <v>404.72160261700003</v>
      </c>
      <c r="O15" s="32">
        <f t="shared" si="7"/>
        <v>28722.994230478533</v>
      </c>
      <c r="P15" s="33">
        <f t="shared" si="4"/>
        <v>3418.383971317</v>
      </c>
      <c r="Q15" s="36">
        <f t="shared" si="8"/>
        <v>0.90144321243936798</v>
      </c>
      <c r="R15" s="37">
        <f>([1]RawDataSources!AI45-[1]RawDataSources!AM45)/1000</f>
        <v>3371.1469999999999</v>
      </c>
      <c r="S15" s="38"/>
      <c r="T15" s="38"/>
      <c r="U15" s="38"/>
      <c r="V15" s="39"/>
      <c r="W15" s="39"/>
      <c r="X15" s="38"/>
    </row>
    <row r="16" spans="1:24" ht="18" customHeight="1" x14ac:dyDescent="0.35">
      <c r="A16" s="5"/>
      <c r="B16" s="31">
        <f t="shared" si="5"/>
        <v>2006</v>
      </c>
      <c r="C16" s="32">
        <f t="shared" si="0"/>
        <v>32964.246449999999</v>
      </c>
      <c r="D16" s="33">
        <f t="shared" si="0"/>
        <v>2558.3583729500001</v>
      </c>
      <c r="E16" s="34">
        <f t="shared" si="0"/>
        <v>1252.2929718738837</v>
      </c>
      <c r="F16" s="34">
        <f t="shared" si="0"/>
        <v>57.73072865701478</v>
      </c>
      <c r="G16" s="32">
        <f t="shared" si="0"/>
        <v>1174.2003321723369</v>
      </c>
      <c r="H16" s="33">
        <f t="shared" si="0"/>
        <v>906.38900000000012</v>
      </c>
      <c r="I16" s="32">
        <f t="shared" si="6"/>
        <v>431.42602164336921</v>
      </c>
      <c r="J16" s="33">
        <v>123.54326182499999</v>
      </c>
      <c r="K16" s="33">
        <f t="shared" si="2"/>
        <v>62.728797965650003</v>
      </c>
      <c r="L16" s="35">
        <f t="shared" si="2"/>
        <v>1154.4215607619999</v>
      </c>
      <c r="M16" s="33">
        <f t="shared" si="3"/>
        <v>659.75461083999994</v>
      </c>
      <c r="N16" s="33">
        <f t="shared" si="3"/>
        <v>494.66694992199996</v>
      </c>
      <c r="O16" s="32">
        <f t="shared" si="7"/>
        <v>36971.589267142954</v>
      </c>
      <c r="P16" s="33">
        <f t="shared" si="4"/>
        <v>4082.9575846970001</v>
      </c>
      <c r="Q16" s="36">
        <f t="shared" si="8"/>
        <v>0.89161020944522063</v>
      </c>
      <c r="R16" s="37">
        <f>([1]RawDataSources!AI46-[1]RawDataSources!AM46)/1000</f>
        <v>4068.2890000000002</v>
      </c>
      <c r="S16" s="38"/>
      <c r="T16" s="38"/>
      <c r="U16" s="38"/>
      <c r="V16" s="39"/>
      <c r="W16" s="39"/>
      <c r="X16" s="38"/>
    </row>
    <row r="17" spans="1:33" ht="18" customHeight="1" x14ac:dyDescent="0.35">
      <c r="A17" s="5"/>
      <c r="B17" s="31">
        <f t="shared" si="5"/>
        <v>2007</v>
      </c>
      <c r="C17" s="32">
        <f t="shared" si="0"/>
        <v>39064.506729999994</v>
      </c>
      <c r="D17" s="33">
        <f t="shared" si="0"/>
        <v>3109.3694193299998</v>
      </c>
      <c r="E17" s="34">
        <f t="shared" si="0"/>
        <v>1543.7508562888775</v>
      </c>
      <c r="F17" s="34">
        <f t="shared" si="0"/>
        <v>91.012539341853937</v>
      </c>
      <c r="G17" s="32">
        <f t="shared" si="0"/>
        <v>1584.8534589375347</v>
      </c>
      <c r="H17" s="33">
        <f t="shared" si="0"/>
        <v>1299.0125</v>
      </c>
      <c r="I17" s="32">
        <f t="shared" si="6"/>
        <v>590.46530249920909</v>
      </c>
      <c r="J17" s="33">
        <v>201.45623804999997</v>
      </c>
      <c r="K17" s="33">
        <f t="shared" si="2"/>
        <v>79.214443917143001</v>
      </c>
      <c r="L17" s="35">
        <f t="shared" si="2"/>
        <v>1374.7418911550001</v>
      </c>
      <c r="M17" s="33">
        <f t="shared" si="3"/>
        <v>789.83750055000007</v>
      </c>
      <c r="N17" s="33">
        <f t="shared" si="3"/>
        <v>584.904390605</v>
      </c>
      <c r="O17" s="32">
        <f t="shared" si="7"/>
        <v>44170.116334305319</v>
      </c>
      <c r="P17" s="33">
        <f t="shared" si="4"/>
        <v>5194.7425479849999</v>
      </c>
      <c r="Q17" s="36">
        <f t="shared" si="8"/>
        <v>0.88441032018881094</v>
      </c>
      <c r="R17" s="37">
        <f>([1]RawDataSources!AI47-[1]RawDataSources!AM47)/1000</f>
        <v>5257.2309999999998</v>
      </c>
      <c r="S17" s="38"/>
      <c r="T17" s="38"/>
      <c r="U17" s="38"/>
      <c r="V17" s="39"/>
      <c r="W17" s="39"/>
      <c r="X17" s="38"/>
    </row>
    <row r="18" spans="1:33" ht="18" customHeight="1" x14ac:dyDescent="0.35">
      <c r="A18" s="5"/>
      <c r="B18" s="31">
        <f t="shared" si="5"/>
        <v>2008</v>
      </c>
      <c r="C18" s="32">
        <f>C28+C38</f>
        <v>30717.960615000004</v>
      </c>
      <c r="D18" s="33">
        <f>D28+D38</f>
        <v>3643.0773278900001</v>
      </c>
      <c r="E18" s="34">
        <f t="shared" si="0"/>
        <v>1202.6509943781316</v>
      </c>
      <c r="F18" s="34">
        <f t="shared" si="0"/>
        <v>84.203377375978675</v>
      </c>
      <c r="G18" s="32">
        <f>G28+G38</f>
        <v>1906.0056999999999</v>
      </c>
      <c r="H18" s="33">
        <f>H28+H38</f>
        <v>1654.1255000000001</v>
      </c>
      <c r="I18" s="32">
        <f t="shared" si="6"/>
        <v>587.02788531001966</v>
      </c>
      <c r="J18" s="33">
        <v>180.19177440000001</v>
      </c>
      <c r="K18" s="33">
        <f t="shared" si="2"/>
        <v>73.597697437818098</v>
      </c>
      <c r="L18" s="35">
        <f t="shared" si="2"/>
        <v>1183.0503737170002</v>
      </c>
      <c r="M18" s="33">
        <f t="shared" si="3"/>
        <v>536.04779501000007</v>
      </c>
      <c r="N18" s="33">
        <f t="shared" si="3"/>
        <v>647.002578707</v>
      </c>
      <c r="O18" s="32">
        <f t="shared" si="7"/>
        <v>35607.301248343312</v>
      </c>
      <c r="P18" s="33">
        <f t="shared" si="4"/>
        <v>6124.3971809969999</v>
      </c>
      <c r="Q18" s="36">
        <f t="shared" si="8"/>
        <v>0.862687132640506</v>
      </c>
      <c r="R18" s="37">
        <f>([1]RawDataSources!AI48-[1]RawDataSources!AM48)/1000</f>
        <v>6196.8059999999996</v>
      </c>
      <c r="S18" s="38"/>
      <c r="T18" s="38"/>
      <c r="U18" s="38"/>
      <c r="V18" s="39"/>
      <c r="W18" s="39"/>
      <c r="X18" s="38"/>
    </row>
    <row r="19" spans="1:33" ht="18" customHeight="1" x14ac:dyDescent="0.3">
      <c r="A19" s="5"/>
      <c r="B19" s="29"/>
      <c r="C19" s="132" t="s">
        <v>36</v>
      </c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3"/>
      <c r="S19" s="40"/>
      <c r="T19" s="40"/>
      <c r="U19" s="40"/>
      <c r="V19" s="40"/>
      <c r="W19" s="40"/>
      <c r="X19" s="41"/>
    </row>
    <row r="20" spans="1:33" ht="18" customHeight="1" x14ac:dyDescent="0.3">
      <c r="A20" s="5"/>
      <c r="B20" s="29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  <c r="S20" s="40"/>
      <c r="T20" s="40"/>
      <c r="U20" s="40"/>
      <c r="V20" s="40"/>
      <c r="W20" s="40"/>
      <c r="X20" s="41"/>
    </row>
    <row r="21" spans="1:33" ht="18" customHeight="1" x14ac:dyDescent="0.3">
      <c r="A21" s="30"/>
      <c r="B21" s="31">
        <v>2001</v>
      </c>
      <c r="C21" s="32">
        <f>[1]RawDataSources!B41/1000</f>
        <v>5200.145066</v>
      </c>
      <c r="D21" s="33">
        <f>[1]RawDataSources!C41/1000</f>
        <v>17.159837</v>
      </c>
      <c r="E21" s="34">
        <f t="array" ref="E21:E28">TRANSPOSE('[1]Table A6'!D15:K15)-TRANSPOSE('[1]Table A6'!D20:K20)</f>
        <v>163.95460998932663</v>
      </c>
      <c r="F21" s="34">
        <f>([1]RawDataSources!M41+[1]RawDataSources!O41)/1000</f>
        <v>7.3843887903876695</v>
      </c>
      <c r="G21" s="32">
        <f t="array" ref="G21:G28">TRANSPOSE('[1]Table A7'!D25:K25)</f>
        <v>5.4734656148652299</v>
      </c>
      <c r="H21" s="33">
        <f t="array" ref="H21:H28">TRANSPOSE('[1]Table A7'!D9:K9)</f>
        <v>4.3428278401859215</v>
      </c>
      <c r="I21" s="32">
        <f t="array" ref="I21:I28">TRANSPOSE('[1]Table A8'!D23:K23)</f>
        <v>64.550000000000011</v>
      </c>
      <c r="J21" s="34">
        <f t="shared" ref="J21:J28" si="9">J11*I21/I11</f>
        <v>21.683569407406718</v>
      </c>
      <c r="K21" s="33">
        <f t="array" ref="K21:K28">TRANSPOSE('[1]Table A8'!$D$11:$K$11)</f>
        <v>6.3482285837782477</v>
      </c>
      <c r="L21" s="35">
        <f>M21+N21</f>
        <v>118.51719735899999</v>
      </c>
      <c r="M21" s="33">
        <f t="array" ref="M21:M28">TRANSPOSE('[1]Table A9'!D12:K12)</f>
        <v>115.99681389</v>
      </c>
      <c r="N21" s="33">
        <f t="array" ref="N21:N28">TRANSPOSE('[1]Table A9'!D8:K8)</f>
        <v>2.520383469</v>
      </c>
      <c r="O21" s="32">
        <f>C21+E21+F21+G21+I21-K21+L21</f>
        <v>5553.6764991698019</v>
      </c>
      <c r="P21" s="33">
        <f>D21+J21+H21+N21</f>
        <v>45.706617716592639</v>
      </c>
      <c r="Q21" s="36">
        <f>C21/O21</f>
        <v>0.93634281124897178</v>
      </c>
      <c r="R21" s="42"/>
      <c r="S21" s="39"/>
      <c r="T21" s="43"/>
      <c r="U21" s="39"/>
      <c r="V21" s="38"/>
      <c r="W21" s="38"/>
      <c r="X21" s="38"/>
      <c r="Y21" s="44"/>
    </row>
    <row r="22" spans="1:33" ht="18" customHeight="1" x14ac:dyDescent="0.3">
      <c r="A22" s="30"/>
      <c r="B22" s="31">
        <f t="shared" ref="B22:B28" si="10">B21+1</f>
        <v>2002</v>
      </c>
      <c r="C22" s="32">
        <f>[1]RawDataSources!B42/1000</f>
        <v>4796.3674579999997</v>
      </c>
      <c r="D22" s="33">
        <f>[1]RawDataSources!C42/1000</f>
        <v>14.37287772</v>
      </c>
      <c r="E22" s="34">
        <v>197.16352055506033</v>
      </c>
      <c r="F22" s="34">
        <f>([1]RawDataSources!M42+[1]RawDataSources!O42)/1000</f>
        <v>8.8240880619042521</v>
      </c>
      <c r="G22" s="32">
        <v>3.6354878285113457</v>
      </c>
      <c r="H22" s="33">
        <v>2.8582829065927733</v>
      </c>
      <c r="I22" s="32">
        <v>55.686764705882354</v>
      </c>
      <c r="J22" s="34">
        <f t="shared" si="9"/>
        <v>22.428177610426001</v>
      </c>
      <c r="K22" s="33">
        <v>5.3800367014800958</v>
      </c>
      <c r="L22" s="35">
        <f t="shared" ref="L22:L28" si="11">M22+N22</f>
        <v>117.548399387</v>
      </c>
      <c r="M22" s="33">
        <v>114.47638687</v>
      </c>
      <c r="N22" s="33">
        <v>3.0720125170000001</v>
      </c>
      <c r="O22" s="32">
        <f t="shared" ref="O22:O28" si="12">C22+E22+F22+G22+I22-K22+L22</f>
        <v>5173.8456818368777</v>
      </c>
      <c r="P22" s="33">
        <f t="shared" ref="P22:P28" si="13">D22+J22+H22+N22</f>
        <v>42.73135075401877</v>
      </c>
      <c r="Q22" s="36">
        <f t="shared" ref="Q22:Q28" si="14">C22/O22</f>
        <v>0.92704107407724978</v>
      </c>
      <c r="R22" s="42"/>
      <c r="S22" s="39"/>
      <c r="T22" s="39"/>
      <c r="U22" s="39"/>
      <c r="V22" s="38"/>
      <c r="W22" s="38"/>
      <c r="X22" s="38"/>
      <c r="Y22" s="44"/>
    </row>
    <row r="23" spans="1:33" ht="18" customHeight="1" x14ac:dyDescent="0.3">
      <c r="A23" s="30"/>
      <c r="B23" s="31">
        <f t="shared" si="10"/>
        <v>2003</v>
      </c>
      <c r="C23" s="32">
        <f>[1]RawDataSources!B43/1000</f>
        <v>6949.9985630000001</v>
      </c>
      <c r="D23" s="33">
        <f>[1]RawDataSources!C43/1000</f>
        <v>26.814457139999998</v>
      </c>
      <c r="E23" s="34">
        <v>334.21691337611543</v>
      </c>
      <c r="F23" s="34">
        <f>([1]RawDataSources!M43+[1]RawDataSources!O43)/1000</f>
        <v>8.8998677658231937</v>
      </c>
      <c r="G23" s="32">
        <v>3.3292932104589492</v>
      </c>
      <c r="H23" s="33">
        <v>2.6290851262425523</v>
      </c>
      <c r="I23" s="32">
        <v>87.266666666666666</v>
      </c>
      <c r="J23" s="34">
        <f t="shared" si="9"/>
        <v>30.506883726587755</v>
      </c>
      <c r="K23" s="33">
        <v>7.7957428560550657</v>
      </c>
      <c r="L23" s="35">
        <f t="shared" si="11"/>
        <v>170.17950018600001</v>
      </c>
      <c r="M23" s="33">
        <v>166.28778548000003</v>
      </c>
      <c r="N23" s="33">
        <v>3.8917147060000001</v>
      </c>
      <c r="O23" s="32">
        <f t="shared" si="12"/>
        <v>7546.0950613490086</v>
      </c>
      <c r="P23" s="33">
        <f t="shared" si="13"/>
        <v>63.842140698830306</v>
      </c>
      <c r="Q23" s="36">
        <f t="shared" si="14"/>
        <v>0.92100596487285114</v>
      </c>
      <c r="R23" s="42"/>
      <c r="S23" s="39"/>
      <c r="T23" s="39"/>
      <c r="U23" s="39"/>
      <c r="V23" s="38"/>
      <c r="W23" s="38"/>
      <c r="X23" s="38"/>
      <c r="Y23" s="44"/>
    </row>
    <row r="24" spans="1:33" ht="18" customHeight="1" x14ac:dyDescent="0.3">
      <c r="A24" s="30"/>
      <c r="B24" s="31">
        <f t="shared" si="10"/>
        <v>2004</v>
      </c>
      <c r="C24" s="32">
        <f>[1]RawDataSources!B44/1000</f>
        <v>8705.2589069999995</v>
      </c>
      <c r="D24" s="33">
        <f>[1]RawDataSources!C44/1000</f>
        <v>35.07845081</v>
      </c>
      <c r="E24" s="34">
        <v>401.83489137739372</v>
      </c>
      <c r="F24" s="34">
        <f>([1]RawDataSources!M44+[1]RawDataSources!O44)/1000</f>
        <v>3.8484327386689139</v>
      </c>
      <c r="G24" s="32">
        <v>3.9627292034104085</v>
      </c>
      <c r="H24" s="33">
        <v>3.1629462614137549</v>
      </c>
      <c r="I24" s="32">
        <v>123.13593750000003</v>
      </c>
      <c r="J24" s="34">
        <f t="shared" si="9"/>
        <v>38.683214164401598</v>
      </c>
      <c r="K24" s="33">
        <v>10.738219266</v>
      </c>
      <c r="L24" s="35">
        <f t="shared" si="11"/>
        <v>198.25690835099999</v>
      </c>
      <c r="M24" s="33">
        <v>193.52614918</v>
      </c>
      <c r="N24" s="33">
        <v>4.7307591709999999</v>
      </c>
      <c r="O24" s="32">
        <f t="shared" si="12"/>
        <v>9425.5595869044719</v>
      </c>
      <c r="P24" s="33">
        <f t="shared" si="13"/>
        <v>81.655370406815351</v>
      </c>
      <c r="Q24" s="36">
        <f t="shared" si="14"/>
        <v>0.92358006193019759</v>
      </c>
      <c r="R24" s="42"/>
      <c r="S24" s="39"/>
      <c r="T24" s="39"/>
      <c r="U24" s="39"/>
      <c r="V24" s="38"/>
      <c r="W24" s="38"/>
      <c r="X24" s="38"/>
      <c r="Y24" s="44"/>
    </row>
    <row r="25" spans="1:33" ht="18" customHeight="1" x14ac:dyDescent="0.3">
      <c r="A25" s="45"/>
      <c r="B25" s="31">
        <f t="shared" si="10"/>
        <v>2005</v>
      </c>
      <c r="C25" s="32">
        <f>[1]RawDataSources!B45/1000</f>
        <v>10586.278880000002</v>
      </c>
      <c r="D25" s="33">
        <f>[1]RawDataSources!C45/1000</f>
        <v>35.49452205</v>
      </c>
      <c r="E25" s="34">
        <v>430.09093674668793</v>
      </c>
      <c r="F25" s="34">
        <f>([1]RawDataSources!M45+[1]RawDataSources!O45)/1000</f>
        <v>4.9295694965007781</v>
      </c>
      <c r="G25" s="32">
        <v>4.3742457575804083</v>
      </c>
      <c r="H25" s="33">
        <v>3.4282846086679721</v>
      </c>
      <c r="I25" s="32">
        <v>153.0225806451613</v>
      </c>
      <c r="J25" s="34">
        <f t="shared" si="9"/>
        <v>47.631855865997188</v>
      </c>
      <c r="K25" s="33">
        <v>15.751526982599998</v>
      </c>
      <c r="L25" s="35">
        <f t="shared" si="11"/>
        <v>258.10073751699997</v>
      </c>
      <c r="M25" s="33">
        <v>252.70444899999998</v>
      </c>
      <c r="N25" s="33">
        <v>5.3962885170000003</v>
      </c>
      <c r="O25" s="32">
        <f t="shared" si="12"/>
        <v>11421.045423180332</v>
      </c>
      <c r="P25" s="33">
        <f t="shared" si="13"/>
        <v>91.950951041665149</v>
      </c>
      <c r="Q25" s="36">
        <f t="shared" si="14"/>
        <v>0.92690979571046317</v>
      </c>
      <c r="R25" s="42"/>
      <c r="S25" s="39"/>
      <c r="T25" s="39"/>
      <c r="U25" s="39"/>
      <c r="V25" s="38"/>
      <c r="W25" s="38"/>
      <c r="X25" s="38"/>
      <c r="Y25" s="44"/>
    </row>
    <row r="26" spans="1:33" ht="18" customHeight="1" x14ac:dyDescent="0.3">
      <c r="A26" s="46"/>
      <c r="B26" s="31">
        <f t="shared" si="10"/>
        <v>2006</v>
      </c>
      <c r="C26" s="32">
        <f>[1]RawDataSources!B46/1000</f>
        <v>14248.96387</v>
      </c>
      <c r="D26" s="33">
        <f>[1]RawDataSources!C46/1000</f>
        <v>43.167667950000002</v>
      </c>
      <c r="E26" s="34">
        <v>616.03300291961898</v>
      </c>
      <c r="F26" s="34">
        <f>([1]RawDataSources!M46+[1]RawDataSources!O46)/1000</f>
        <v>9.5943505935063591</v>
      </c>
      <c r="G26" s="32">
        <v>20.392324041016554</v>
      </c>
      <c r="H26" s="33">
        <v>16.305991868679691</v>
      </c>
      <c r="I26" s="32">
        <v>213.16500000000005</v>
      </c>
      <c r="J26" s="34">
        <f t="shared" si="9"/>
        <v>61.041981905986141</v>
      </c>
      <c r="K26" s="33">
        <v>24.550533550499999</v>
      </c>
      <c r="L26" s="35">
        <f t="shared" si="11"/>
        <v>427.50216122199998</v>
      </c>
      <c r="M26" s="33">
        <v>420.90660220000001</v>
      </c>
      <c r="N26" s="33">
        <v>6.5955590220000007</v>
      </c>
      <c r="O26" s="32">
        <f t="shared" si="12"/>
        <v>15511.100175225643</v>
      </c>
      <c r="P26" s="33">
        <f t="shared" si="13"/>
        <v>127.11120074666584</v>
      </c>
      <c r="Q26" s="36">
        <f t="shared" si="14"/>
        <v>0.9186301235265355</v>
      </c>
      <c r="R26" s="42"/>
      <c r="S26" s="39"/>
      <c r="T26" s="39"/>
      <c r="U26" s="39"/>
      <c r="V26" s="38"/>
      <c r="W26" s="38"/>
      <c r="X26" s="38"/>
      <c r="Y26" s="44"/>
      <c r="AB26" s="44"/>
      <c r="AC26" s="44"/>
      <c r="AF26" s="44"/>
      <c r="AG26" s="44"/>
    </row>
    <row r="27" spans="1:33" ht="18" customHeight="1" x14ac:dyDescent="0.3">
      <c r="A27" s="46"/>
      <c r="B27" s="31">
        <f t="shared" si="10"/>
        <v>2007</v>
      </c>
      <c r="C27" s="32">
        <f>[1]RawDataSources!B47/1000</f>
        <v>17094.1584</v>
      </c>
      <c r="D27" s="33">
        <f>[1]RawDataSources!C47/1000</f>
        <v>54.44297633</v>
      </c>
      <c r="E27" s="34">
        <v>773.38608039671965</v>
      </c>
      <c r="F27" s="34">
        <f>([1]RawDataSources!M47+[1]RawDataSources!O47)/1000</f>
        <v>24.28080588604184</v>
      </c>
      <c r="G27" s="32">
        <v>104.23622821612508</v>
      </c>
      <c r="H27" s="33">
        <v>83.373269278590215</v>
      </c>
      <c r="I27" s="32">
        <v>258.72931034482764</v>
      </c>
      <c r="J27" s="34">
        <f t="shared" si="9"/>
        <v>88.273829664038104</v>
      </c>
      <c r="K27" s="33">
        <v>33.396630550905996</v>
      </c>
      <c r="L27" s="35">
        <f t="shared" si="11"/>
        <v>516.96148620500003</v>
      </c>
      <c r="M27" s="33">
        <v>509.16276070000004</v>
      </c>
      <c r="N27" s="33">
        <v>7.7987255050000002</v>
      </c>
      <c r="O27" s="32">
        <f t="shared" si="12"/>
        <v>18738.355680497811</v>
      </c>
      <c r="P27" s="33">
        <f t="shared" si="13"/>
        <v>233.88880077762832</v>
      </c>
      <c r="Q27" s="36">
        <f t="shared" si="14"/>
        <v>0.91225498605467126</v>
      </c>
      <c r="R27" s="42"/>
      <c r="S27" s="39"/>
      <c r="T27" s="39"/>
      <c r="U27" s="39"/>
      <c r="V27" s="38"/>
      <c r="W27" s="38"/>
      <c r="X27" s="38"/>
      <c r="Y27" s="44"/>
      <c r="AB27" s="44"/>
      <c r="AC27" s="44"/>
      <c r="AF27" s="44"/>
      <c r="AG27" s="44"/>
    </row>
    <row r="28" spans="1:33" ht="18" customHeight="1" x14ac:dyDescent="0.3">
      <c r="A28" s="46"/>
      <c r="B28" s="31">
        <f t="shared" si="10"/>
        <v>2008</v>
      </c>
      <c r="C28" s="32">
        <f>[1]RawDataSources!B48/1000</f>
        <v>9836.277105000001</v>
      </c>
      <c r="D28" s="33">
        <f>[1]RawDataSources!C48/1000</f>
        <v>39.445315889999996</v>
      </c>
      <c r="E28" s="34">
        <v>458.23028629601316</v>
      </c>
      <c r="F28" s="34">
        <f>([1]RawDataSources!M48+[1]RawDataSources!O48)/1000</f>
        <v>21.70633473709406</v>
      </c>
      <c r="G28" s="32">
        <v>94.675626516070764</v>
      </c>
      <c r="H28" s="33">
        <v>73.915426516070767</v>
      </c>
      <c r="I28" s="32">
        <v>182.5910714285715</v>
      </c>
      <c r="J28" s="34">
        <f t="shared" si="9"/>
        <v>56.047438245519871</v>
      </c>
      <c r="K28" s="33">
        <v>39.106083729218099</v>
      </c>
      <c r="L28" s="35">
        <f t="shared" si="11"/>
        <v>291.82284580700002</v>
      </c>
      <c r="M28" s="33">
        <v>283.19614490000004</v>
      </c>
      <c r="N28" s="33">
        <v>8.626700907</v>
      </c>
      <c r="O28" s="32">
        <f t="shared" si="12"/>
        <v>10846.197186055533</v>
      </c>
      <c r="P28" s="33">
        <f t="shared" si="13"/>
        <v>178.03488155859066</v>
      </c>
      <c r="Q28" s="36">
        <f t="shared" si="14"/>
        <v>0.90688717310487943</v>
      </c>
      <c r="R28" s="42"/>
      <c r="S28" s="39"/>
      <c r="T28" s="39"/>
      <c r="U28" s="39"/>
      <c r="V28" s="38"/>
      <c r="W28" s="38"/>
      <c r="X28" s="38"/>
      <c r="Y28" s="44"/>
      <c r="AB28" s="44"/>
      <c r="AC28" s="44"/>
      <c r="AF28" s="44"/>
      <c r="AG28" s="44"/>
    </row>
    <row r="29" spans="1:33" ht="18" customHeight="1" x14ac:dyDescent="0.3">
      <c r="A29" s="46"/>
      <c r="B29" s="31"/>
      <c r="C29" s="132" t="s">
        <v>37</v>
      </c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3"/>
      <c r="S29" s="47"/>
      <c r="T29" s="47"/>
      <c r="U29" s="47"/>
      <c r="V29" s="40"/>
      <c r="W29" s="40"/>
      <c r="X29" s="41"/>
      <c r="Y29" s="44"/>
      <c r="AB29" s="44"/>
      <c r="AC29" s="44"/>
      <c r="AF29" s="44"/>
      <c r="AG29" s="44"/>
    </row>
    <row r="30" spans="1:33" ht="18" customHeight="1" x14ac:dyDescent="0.3">
      <c r="A30" s="46"/>
      <c r="B30" s="31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  <c r="S30" s="47"/>
      <c r="T30" s="47"/>
      <c r="U30" s="47"/>
      <c r="V30" s="40"/>
      <c r="W30" s="40"/>
      <c r="X30" s="41"/>
      <c r="Y30" s="44"/>
      <c r="AB30" s="44"/>
      <c r="AC30" s="44"/>
      <c r="AF30" s="44"/>
      <c r="AG30" s="44"/>
    </row>
    <row r="31" spans="1:33" ht="18" customHeight="1" x14ac:dyDescent="0.35">
      <c r="A31" s="46"/>
      <c r="B31" s="31">
        <v>2001</v>
      </c>
      <c r="C31" s="32">
        <f>[1]RawDataSources!D41/1000</f>
        <v>7510.7082810000002</v>
      </c>
      <c r="D31" s="33">
        <f>[1]RawDataSources!E41/1000</f>
        <v>1264.645953</v>
      </c>
      <c r="E31" s="34">
        <f t="array" ref="E31:E38">TRANSPOSE('[1]Table A6'!D16:K16)-TRANSPOSE('[1]Table A6'!D21:K21)</f>
        <v>127.70047952793504</v>
      </c>
      <c r="F31" s="34">
        <f>([1]RawDataSources!N41+[1]RawDataSources!P41)/1000</f>
        <v>29.084233953495218</v>
      </c>
      <c r="G31" s="32">
        <f t="array" ref="G31:G38">TRANSPOSE('[1]Table A7'!D26:K26)</f>
        <v>208.30413415805882</v>
      </c>
      <c r="H31" s="33">
        <f t="array" ref="H31:H38">TRANSPOSE('[1]Table A7'!D10:K10)</f>
        <v>175.99742215981408</v>
      </c>
      <c r="I31" s="32">
        <f t="array" ref="I31:I38">TRANSPOSE('[1]Table A8'!D22:K22)-TRANSPOSE('[1]Table A8'!D23:K23)</f>
        <v>81.907203074046606</v>
      </c>
      <c r="J31" s="34">
        <f t="shared" ref="J31:J38" si="15">J11*I31/I11</f>
        <v>27.514183157593276</v>
      </c>
      <c r="K31" s="51">
        <f t="array" ref="K31:K38">TRANSPOSE('[1]Table A8'!$D$10:$K$10)-TRANSPOSE('[1]Table A8'!$D$11:$K$11)</f>
        <v>15.332704179932634</v>
      </c>
      <c r="L31" s="35">
        <f>M31+N31</f>
        <v>244.52232039899999</v>
      </c>
      <c r="M31" s="33">
        <f t="array" ref="M31:M38">TRANSPOSE('[1]Table A9'!D13:K13)</f>
        <v>58.013933799</v>
      </c>
      <c r="N31" s="33">
        <f t="array" ref="N31:N38">TRANSPOSE('[1]Table A9'!D9:K9)</f>
        <v>186.50838659999999</v>
      </c>
      <c r="O31" s="32">
        <f>C31+E31+F31+G31+I31-K31+L31</f>
        <v>8186.8939479326036</v>
      </c>
      <c r="P31" s="33">
        <f>D31+J31+H31+N31</f>
        <v>1654.6659449174074</v>
      </c>
      <c r="Q31" s="36">
        <f>C31/O31</f>
        <v>0.91740632390830501</v>
      </c>
      <c r="R31" s="52"/>
      <c r="S31" s="41"/>
      <c r="T31" s="41"/>
      <c r="U31" s="41"/>
      <c r="V31" s="38"/>
      <c r="W31" s="38"/>
      <c r="X31" s="38"/>
      <c r="Y31" s="44"/>
      <c r="AB31" s="44"/>
      <c r="AC31" s="44"/>
      <c r="AF31" s="44"/>
      <c r="AG31" s="44"/>
    </row>
    <row r="32" spans="1:33" ht="18" customHeight="1" x14ac:dyDescent="0.35">
      <c r="A32" s="46"/>
      <c r="B32" s="31">
        <f t="shared" ref="B32:B38" si="16">B31+1</f>
        <v>2002</v>
      </c>
      <c r="C32" s="32">
        <f>[1]RawDataSources!D42/1000</f>
        <v>9319.4843239999991</v>
      </c>
      <c r="D32" s="33">
        <f>[1]RawDataSources!E42/1000</f>
        <v>1414.728239</v>
      </c>
      <c r="E32" s="34">
        <v>174.00439236273434</v>
      </c>
      <c r="F32" s="34">
        <f>([1]RawDataSources!N42+[1]RawDataSources!P42)/1000</f>
        <v>37.936509038218389</v>
      </c>
      <c r="G32" s="32">
        <v>286.58846027371396</v>
      </c>
      <c r="H32" s="33">
        <v>240.58766709340722</v>
      </c>
      <c r="I32" s="32">
        <v>81.231609738079328</v>
      </c>
      <c r="J32" s="34">
        <f t="shared" si="15"/>
        <v>32.716516759573999</v>
      </c>
      <c r="K32" s="51">
        <v>15.992468952495029</v>
      </c>
      <c r="L32" s="35">
        <f t="shared" ref="L32:L38" si="17">M32+N32</f>
        <v>304.89152971000004</v>
      </c>
      <c r="M32" s="33">
        <v>77.562612810000005</v>
      </c>
      <c r="N32" s="33">
        <v>227.32891690000002</v>
      </c>
      <c r="O32" s="32">
        <f t="shared" ref="O32:O38" si="18">C32+E32+F32+G32+I32-K32+L32</f>
        <v>10188.144356170249</v>
      </c>
      <c r="P32" s="33">
        <f t="shared" ref="P32:P38" si="19">D32+J32+H32+N32</f>
        <v>1915.3613397529812</v>
      </c>
      <c r="Q32" s="36">
        <f t="shared" ref="Q32:Q38" si="20">C32/O32</f>
        <v>0.91473815036354844</v>
      </c>
      <c r="R32" s="52"/>
      <c r="S32" s="41"/>
      <c r="T32" s="41"/>
      <c r="U32" s="41"/>
      <c r="V32" s="38"/>
      <c r="W32" s="38"/>
      <c r="X32" s="38"/>
      <c r="Y32" s="44"/>
      <c r="AB32" s="44"/>
      <c r="AC32" s="44"/>
      <c r="AF32" s="44"/>
      <c r="AG32" s="44"/>
    </row>
    <row r="33" spans="1:33" ht="18" customHeight="1" x14ac:dyDescent="0.35">
      <c r="A33" s="46"/>
      <c r="B33" s="31">
        <f t="shared" si="16"/>
        <v>2003</v>
      </c>
      <c r="C33" s="32">
        <f>[1]RawDataSources!D43/1000</f>
        <v>12096.517390000001</v>
      </c>
      <c r="D33" s="33">
        <f>[1]RawDataSources!E43/1000</f>
        <v>1822.9688160000001</v>
      </c>
      <c r="E33" s="34">
        <v>221.60799084308508</v>
      </c>
      <c r="F33" s="34">
        <f>([1]RawDataSources!N43+[1]RawDataSources!P43)/1000</f>
        <v>50.153628123234256</v>
      </c>
      <c r="G33" s="32">
        <v>403.91662373669766</v>
      </c>
      <c r="H33" s="33">
        <v>340.13426487375745</v>
      </c>
      <c r="I33" s="32">
        <v>79.38454185244926</v>
      </c>
      <c r="J33" s="34">
        <f t="shared" si="15"/>
        <v>27.751432253412247</v>
      </c>
      <c r="K33" s="51">
        <v>21.040830299975624</v>
      </c>
      <c r="L33" s="35">
        <f t="shared" si="17"/>
        <v>403.21706687</v>
      </c>
      <c r="M33" s="33">
        <v>115.23014937000001</v>
      </c>
      <c r="N33" s="33">
        <v>287.9869175</v>
      </c>
      <c r="O33" s="32">
        <f t="shared" si="18"/>
        <v>13233.756411125492</v>
      </c>
      <c r="P33" s="33">
        <f t="shared" si="19"/>
        <v>2478.8414306271698</v>
      </c>
      <c r="Q33" s="36">
        <f t="shared" si="20"/>
        <v>0.91406528986966806</v>
      </c>
      <c r="R33" s="52"/>
      <c r="S33" s="41"/>
      <c r="T33" s="41"/>
      <c r="U33" s="41"/>
      <c r="V33" s="38"/>
      <c r="W33" s="38"/>
      <c r="X33" s="38"/>
      <c r="Y33" s="44"/>
      <c r="AB33" s="44"/>
      <c r="AC33" s="44"/>
      <c r="AF33" s="44"/>
      <c r="AG33" s="44"/>
    </row>
    <row r="34" spans="1:33" ht="18" customHeight="1" x14ac:dyDescent="0.35">
      <c r="A34" s="46"/>
      <c r="B34" s="31">
        <f t="shared" si="16"/>
        <v>2004</v>
      </c>
      <c r="C34" s="32">
        <f>[1]RawDataSources!D44/1000</f>
        <v>14563.578119999998</v>
      </c>
      <c r="D34" s="33">
        <f>[1]RawDataSources!E44/1000</f>
        <v>2109.93453</v>
      </c>
      <c r="E34" s="34">
        <v>397.93086545928963</v>
      </c>
      <c r="F34" s="34">
        <f>([1]RawDataSources!N44+[1]RawDataSources!P44)/1000</f>
        <v>43.083806011288857</v>
      </c>
      <c r="G34" s="32">
        <v>607.30725373858627</v>
      </c>
      <c r="H34" s="33">
        <v>515.27925373858625</v>
      </c>
      <c r="I34" s="32">
        <v>124.58209745095571</v>
      </c>
      <c r="J34" s="34">
        <f t="shared" si="15"/>
        <v>39.1375260105984</v>
      </c>
      <c r="K34" s="51">
        <v>24.573036508999998</v>
      </c>
      <c r="L34" s="35">
        <f t="shared" si="17"/>
        <v>496.62845677999996</v>
      </c>
      <c r="M34" s="33">
        <v>146.55228627999998</v>
      </c>
      <c r="N34" s="33">
        <v>350.07617049999999</v>
      </c>
      <c r="O34" s="32">
        <f t="shared" si="18"/>
        <v>16208.537562931118</v>
      </c>
      <c r="P34" s="33">
        <f t="shared" si="19"/>
        <v>3014.4274802491846</v>
      </c>
      <c r="Q34" s="36">
        <f t="shared" si="20"/>
        <v>0.8985127784326985</v>
      </c>
      <c r="R34" s="52"/>
      <c r="S34" s="41"/>
      <c r="T34" s="41"/>
      <c r="U34" s="41"/>
      <c r="V34" s="38"/>
      <c r="W34" s="38"/>
      <c r="X34" s="38"/>
      <c r="Y34" s="44"/>
    </row>
    <row r="35" spans="1:33" ht="18" customHeight="1" x14ac:dyDescent="0.35">
      <c r="A35" s="46"/>
      <c r="B35" s="31">
        <f t="shared" si="16"/>
        <v>2005</v>
      </c>
      <c r="C35" s="32">
        <f>[1]RawDataSources!D45/1000</f>
        <v>15305.86931</v>
      </c>
      <c r="D35" s="33">
        <f>[1]RawDataSources!E45/1000</f>
        <v>2185.6417700000002</v>
      </c>
      <c r="E35" s="34">
        <v>409.01749383168999</v>
      </c>
      <c r="F35" s="34">
        <f>([1]RawDataSources!N45+[1]RawDataSources!P45)/1000</f>
        <v>59.992873701637748</v>
      </c>
      <c r="G35" s="32">
        <v>809.35191539133189</v>
      </c>
      <c r="H35" s="33">
        <v>692.61291539133197</v>
      </c>
      <c r="I35" s="32">
        <v>156.94570737934251</v>
      </c>
      <c r="J35" s="34">
        <f t="shared" si="15"/>
        <v>48.85302078400283</v>
      </c>
      <c r="K35" s="51">
        <v>30.069166205800002</v>
      </c>
      <c r="L35" s="35">
        <f t="shared" si="17"/>
        <v>590.84067320000008</v>
      </c>
      <c r="M35" s="33">
        <v>191.51535910000001</v>
      </c>
      <c r="N35" s="33">
        <v>399.32531410000001</v>
      </c>
      <c r="O35" s="32">
        <f t="shared" si="18"/>
        <v>17301.948807298202</v>
      </c>
      <c r="P35" s="33">
        <f t="shared" si="19"/>
        <v>3326.4330202753349</v>
      </c>
      <c r="Q35" s="36">
        <f t="shared" si="20"/>
        <v>0.8846326781144892</v>
      </c>
      <c r="R35" s="52"/>
      <c r="S35" s="41"/>
      <c r="T35" s="41"/>
      <c r="U35" s="41"/>
      <c r="V35" s="38"/>
      <c r="W35" s="38"/>
      <c r="X35" s="38"/>
      <c r="Y35" s="44"/>
    </row>
    <row r="36" spans="1:33" ht="18" customHeight="1" x14ac:dyDescent="0.35">
      <c r="A36" s="46"/>
      <c r="B36" s="31">
        <f t="shared" si="16"/>
        <v>2006</v>
      </c>
      <c r="C36" s="32">
        <f>[1]RawDataSources!D46/1000</f>
        <v>18715.282579999999</v>
      </c>
      <c r="D36" s="33">
        <f>[1]RawDataSources!E46/1000</f>
        <v>2515.190705</v>
      </c>
      <c r="E36" s="34">
        <v>636.25996895426465</v>
      </c>
      <c r="F36" s="34">
        <f>([1]RawDataSources!N46+[1]RawDataSources!P46)/1000</f>
        <v>48.136378063508424</v>
      </c>
      <c r="G36" s="32">
        <v>1153.8080081313203</v>
      </c>
      <c r="H36" s="33">
        <v>890.08300813132041</v>
      </c>
      <c r="I36" s="32">
        <v>218.26102164336916</v>
      </c>
      <c r="J36" s="34">
        <f t="shared" si="15"/>
        <v>62.501279919013847</v>
      </c>
      <c r="K36" s="51">
        <v>38.178264415150004</v>
      </c>
      <c r="L36" s="35">
        <f t="shared" si="17"/>
        <v>726.91939953999997</v>
      </c>
      <c r="M36" s="33">
        <v>238.84800863999999</v>
      </c>
      <c r="N36" s="33">
        <v>488.07139089999998</v>
      </c>
      <c r="O36" s="32">
        <f t="shared" si="18"/>
        <v>21460.489091917309</v>
      </c>
      <c r="P36" s="33">
        <f t="shared" si="19"/>
        <v>3955.8463839503343</v>
      </c>
      <c r="Q36" s="36">
        <f t="shared" si="20"/>
        <v>0.87208089712404369</v>
      </c>
      <c r="R36" s="52"/>
      <c r="S36" s="41"/>
      <c r="T36" s="41"/>
      <c r="U36" s="41"/>
      <c r="V36" s="38"/>
      <c r="W36" s="38"/>
      <c r="X36" s="38"/>
      <c r="Y36" s="44"/>
    </row>
    <row r="37" spans="1:33" ht="18" customHeight="1" x14ac:dyDescent="0.35">
      <c r="A37" s="46"/>
      <c r="B37" s="31">
        <f t="shared" si="16"/>
        <v>2007</v>
      </c>
      <c r="C37" s="32">
        <f>[1]RawDataSources!D47/1000</f>
        <v>21970.348329999997</v>
      </c>
      <c r="D37" s="33">
        <f>[1]RawDataSources!E47/1000</f>
        <v>3054.9264429999998</v>
      </c>
      <c r="E37" s="34">
        <v>770.36477589215792</v>
      </c>
      <c r="F37" s="34">
        <f>([1]RawDataSources!N47+[1]RawDataSources!P47)/1000</f>
        <v>66.73173345581209</v>
      </c>
      <c r="G37" s="32">
        <v>1480.6172307214097</v>
      </c>
      <c r="H37" s="33">
        <v>1215.6392307214098</v>
      </c>
      <c r="I37" s="32">
        <v>331.73599215438145</v>
      </c>
      <c r="J37" s="34">
        <f t="shared" si="15"/>
        <v>113.18240838596186</v>
      </c>
      <c r="K37" s="51">
        <v>45.817813366237004</v>
      </c>
      <c r="L37" s="35">
        <f t="shared" si="17"/>
        <v>857.78040495000005</v>
      </c>
      <c r="M37" s="33">
        <v>280.67473985000004</v>
      </c>
      <c r="N37" s="33">
        <v>577.10566510000001</v>
      </c>
      <c r="O37" s="32">
        <f t="shared" si="18"/>
        <v>25431.760653807527</v>
      </c>
      <c r="P37" s="33">
        <f t="shared" si="19"/>
        <v>4960.8537472073713</v>
      </c>
      <c r="Q37" s="36">
        <f t="shared" si="20"/>
        <v>0.86389411370583569</v>
      </c>
      <c r="R37" s="52"/>
      <c r="S37" s="41"/>
      <c r="T37" s="41"/>
      <c r="U37" s="41"/>
      <c r="V37" s="38"/>
      <c r="W37" s="38"/>
      <c r="X37" s="38"/>
      <c r="Y37" s="44"/>
    </row>
    <row r="38" spans="1:33" ht="18" customHeight="1" thickBot="1" x14ac:dyDescent="0.35">
      <c r="A38" s="46"/>
      <c r="B38" s="53">
        <f t="shared" si="16"/>
        <v>2008</v>
      </c>
      <c r="C38" s="49">
        <f>[1]RawDataSources!D48/1000</f>
        <v>20881.683510000003</v>
      </c>
      <c r="D38" s="50">
        <f>[1]RawDataSources!E48/1000</f>
        <v>3603.632012</v>
      </c>
      <c r="E38" s="48">
        <v>744.42070808211849</v>
      </c>
      <c r="F38" s="48">
        <f>([1]RawDataSources!N48+[1]RawDataSources!P48)/1000</f>
        <v>62.497042638884622</v>
      </c>
      <c r="G38" s="49">
        <v>1811.3300734839293</v>
      </c>
      <c r="H38" s="50">
        <v>1580.2100734839294</v>
      </c>
      <c r="I38" s="49">
        <v>404.43681388144819</v>
      </c>
      <c r="J38" s="48">
        <f t="shared" si="15"/>
        <v>124.14433615448016</v>
      </c>
      <c r="K38" s="50">
        <v>34.491613708599999</v>
      </c>
      <c r="L38" s="54">
        <f t="shared" si="17"/>
        <v>891.22752791000005</v>
      </c>
      <c r="M38" s="50">
        <v>252.85165011000004</v>
      </c>
      <c r="N38" s="50">
        <v>638.37587780000001</v>
      </c>
      <c r="O38" s="49">
        <f t="shared" si="18"/>
        <v>24761.104062287784</v>
      </c>
      <c r="P38" s="33">
        <f t="shared" si="19"/>
        <v>5946.3622994384095</v>
      </c>
      <c r="Q38" s="55">
        <f t="shared" si="20"/>
        <v>0.84332602687954028</v>
      </c>
      <c r="R38" s="56"/>
      <c r="S38" s="57"/>
      <c r="T38" s="57"/>
      <c r="U38" s="57"/>
      <c r="V38" s="38"/>
      <c r="W38" s="38"/>
      <c r="X38" s="38"/>
      <c r="Y38" s="44"/>
      <c r="Z38" s="1"/>
      <c r="AA38" s="1"/>
    </row>
    <row r="39" spans="1:33" ht="14.4" thickTop="1" x14ac:dyDescent="0.25">
      <c r="A39" s="58"/>
      <c r="G39" s="59"/>
      <c r="H39" s="41"/>
      <c r="M39" s="59"/>
      <c r="P39" s="59"/>
      <c r="R39" s="59"/>
      <c r="Y39" s="44"/>
    </row>
    <row r="40" spans="1:33" ht="13.8" x14ac:dyDescent="0.25">
      <c r="A40" s="58"/>
      <c r="H40" s="41"/>
      <c r="I40" s="44"/>
      <c r="J40" s="61"/>
      <c r="K40" s="62"/>
      <c r="N40" s="62"/>
      <c r="P40" s="62"/>
    </row>
    <row r="41" spans="1:33" x14ac:dyDescent="0.25">
      <c r="A41" s="63"/>
      <c r="C41" s="44"/>
      <c r="I41" s="44"/>
      <c r="J41" s="61"/>
      <c r="N41" s="62"/>
      <c r="P41" s="62"/>
    </row>
    <row r="42" spans="1:33" ht="13.8" x14ac:dyDescent="0.25">
      <c r="C42" s="44"/>
      <c r="G42" s="39"/>
      <c r="H42" s="39"/>
      <c r="I42" s="44"/>
      <c r="J42" s="61"/>
      <c r="M42" s="39"/>
      <c r="N42" s="62"/>
      <c r="O42" s="44"/>
      <c r="P42" s="62"/>
      <c r="Q42" s="44"/>
    </row>
    <row r="43" spans="1:33" ht="13.8" x14ac:dyDescent="0.25">
      <c r="C43" s="64"/>
      <c r="E43" s="44"/>
      <c r="F43" s="44"/>
      <c r="G43" s="39"/>
      <c r="H43" s="39"/>
      <c r="I43" s="44"/>
      <c r="J43" s="61"/>
      <c r="L43" s="65"/>
      <c r="N43" s="62"/>
      <c r="O43" s="44"/>
      <c r="P43" s="62"/>
      <c r="Q43" s="44"/>
    </row>
    <row r="44" spans="1:33" ht="13.8" x14ac:dyDescent="0.25">
      <c r="C44" s="64"/>
      <c r="E44" s="44"/>
      <c r="F44" s="44"/>
      <c r="G44" s="39"/>
      <c r="H44" s="39"/>
      <c r="I44" s="44"/>
      <c r="J44" s="61"/>
      <c r="L44" s="65"/>
      <c r="M44" s="39"/>
      <c r="N44" s="62"/>
      <c r="O44" s="44"/>
      <c r="P44" s="62"/>
      <c r="Q44" s="44"/>
    </row>
    <row r="45" spans="1:33" ht="13.8" x14ac:dyDescent="0.25">
      <c r="C45" s="64"/>
      <c r="E45" s="44"/>
      <c r="F45" s="44"/>
      <c r="G45" s="39"/>
      <c r="H45" s="39"/>
      <c r="I45" s="44"/>
      <c r="J45" s="61"/>
      <c r="L45" s="65"/>
      <c r="M45" s="39"/>
      <c r="N45" s="62"/>
      <c r="O45" s="44"/>
      <c r="P45" s="62"/>
      <c r="Q45" s="44"/>
    </row>
    <row r="46" spans="1:33" ht="13.8" x14ac:dyDescent="0.25">
      <c r="C46" s="64"/>
      <c r="E46" s="44"/>
      <c r="F46" s="44"/>
      <c r="G46" s="39"/>
      <c r="H46" s="39"/>
      <c r="I46" s="44"/>
      <c r="J46" s="61"/>
      <c r="L46" s="65"/>
      <c r="M46" s="39"/>
      <c r="N46" s="62"/>
      <c r="O46" s="44"/>
      <c r="P46" s="62"/>
      <c r="Q46" s="44"/>
    </row>
    <row r="47" spans="1:33" ht="13.8" x14ac:dyDescent="0.25">
      <c r="C47" s="64"/>
      <c r="E47" s="44"/>
      <c r="F47" s="44"/>
      <c r="G47" s="39"/>
      <c r="H47" s="39"/>
      <c r="I47" s="44"/>
      <c r="J47" s="61"/>
      <c r="L47" s="65"/>
      <c r="M47" s="39"/>
      <c r="N47" s="62"/>
      <c r="O47" s="44"/>
      <c r="P47" s="62"/>
      <c r="Q47" s="44"/>
    </row>
    <row r="48" spans="1:33" ht="13.8" x14ac:dyDescent="0.25">
      <c r="C48" s="64"/>
      <c r="E48" s="44"/>
      <c r="F48" s="44"/>
      <c r="G48" s="39"/>
      <c r="H48" s="39"/>
      <c r="I48" s="44"/>
      <c r="J48" s="61"/>
      <c r="L48" s="65"/>
      <c r="M48" s="39"/>
      <c r="N48" s="62"/>
      <c r="O48" s="44"/>
      <c r="Q48" s="44"/>
    </row>
    <row r="49" spans="3:17" ht="13.8" x14ac:dyDescent="0.25">
      <c r="C49" s="64"/>
      <c r="E49" s="44"/>
      <c r="F49" s="44"/>
      <c r="G49" s="39"/>
      <c r="H49" s="39"/>
      <c r="I49" s="44"/>
      <c r="J49" s="61"/>
      <c r="K49" s="62"/>
      <c r="L49" s="65"/>
      <c r="M49" s="39"/>
      <c r="N49" s="62"/>
      <c r="O49" s="44"/>
      <c r="Q49" s="44"/>
    </row>
    <row r="50" spans="3:17" ht="13.8" x14ac:dyDescent="0.25">
      <c r="C50" s="64"/>
      <c r="E50" s="44"/>
      <c r="F50" s="44"/>
      <c r="G50" s="39"/>
      <c r="H50" s="39"/>
      <c r="I50" s="44"/>
      <c r="J50" s="61"/>
      <c r="K50" s="62"/>
      <c r="L50" s="65"/>
      <c r="N50" s="62"/>
      <c r="O50" s="44"/>
      <c r="Q50" s="44"/>
    </row>
    <row r="51" spans="3:17" x14ac:dyDescent="0.25">
      <c r="C51" s="44"/>
      <c r="E51" s="44"/>
      <c r="F51" s="44"/>
      <c r="G51" s="44"/>
      <c r="I51" s="44"/>
      <c r="J51" s="61"/>
      <c r="N51" s="62"/>
      <c r="O51" s="44"/>
      <c r="Q51" s="44"/>
    </row>
    <row r="52" spans="3:17" x14ac:dyDescent="0.25">
      <c r="C52" s="44"/>
      <c r="E52" s="44"/>
      <c r="F52" s="44"/>
      <c r="G52" s="44"/>
      <c r="I52" s="44"/>
      <c r="J52" s="44"/>
      <c r="K52" s="44"/>
      <c r="O52" s="44"/>
      <c r="Q52" s="44"/>
    </row>
    <row r="53" spans="3:17" x14ac:dyDescent="0.25">
      <c r="C53" s="44"/>
      <c r="D53" s="44"/>
      <c r="E53" s="44"/>
      <c r="F53" s="44"/>
      <c r="G53" s="44"/>
      <c r="H53" s="44"/>
      <c r="I53" s="44"/>
      <c r="J53" s="44"/>
      <c r="K53" s="44"/>
      <c r="O53" s="44"/>
      <c r="Q53" s="44"/>
    </row>
    <row r="54" spans="3:17" x14ac:dyDescent="0.25">
      <c r="G54" s="44"/>
      <c r="H54" s="44"/>
      <c r="I54" s="44"/>
      <c r="J54" s="44"/>
      <c r="O54" s="44"/>
      <c r="Q54" s="44"/>
    </row>
    <row r="55" spans="3:17" x14ac:dyDescent="0.25">
      <c r="G55" s="44"/>
      <c r="H55" s="44"/>
      <c r="I55" s="44"/>
      <c r="J55" s="44"/>
      <c r="O55" s="44"/>
      <c r="Q55" s="44"/>
    </row>
    <row r="56" spans="3:17" x14ac:dyDescent="0.25">
      <c r="G56" s="44"/>
      <c r="H56" s="44"/>
      <c r="I56" s="44"/>
      <c r="J56" s="44"/>
      <c r="K56" s="44"/>
      <c r="O56" s="44"/>
      <c r="Q56" s="44"/>
    </row>
    <row r="57" spans="3:17" x14ac:dyDescent="0.25">
      <c r="G57" s="44"/>
      <c r="H57" s="44"/>
      <c r="I57" s="44"/>
      <c r="J57" s="44"/>
      <c r="K57" s="44"/>
      <c r="O57" s="44"/>
      <c r="Q57" s="44"/>
    </row>
    <row r="58" spans="3:17" x14ac:dyDescent="0.25">
      <c r="G58" s="44"/>
      <c r="H58" s="44"/>
      <c r="I58" s="44"/>
      <c r="J58" s="44"/>
      <c r="K58" s="44"/>
    </row>
    <row r="59" spans="3:17" x14ac:dyDescent="0.25">
      <c r="G59" s="44"/>
      <c r="H59" s="44"/>
      <c r="I59" s="44"/>
      <c r="J59" s="44"/>
      <c r="K59" s="44"/>
    </row>
    <row r="60" spans="3:17" x14ac:dyDescent="0.25">
      <c r="G60" s="44"/>
      <c r="H60" s="44"/>
      <c r="I60" s="44"/>
      <c r="J60" s="44"/>
      <c r="K60" s="44"/>
    </row>
    <row r="61" spans="3:17" x14ac:dyDescent="0.25">
      <c r="I61" s="44"/>
      <c r="J61" s="44"/>
      <c r="K61" s="44"/>
    </row>
    <row r="62" spans="3:17" x14ac:dyDescent="0.25">
      <c r="I62" s="44"/>
      <c r="J62" s="44"/>
      <c r="K62" s="44"/>
    </row>
    <row r="63" spans="3:17" x14ac:dyDescent="0.25">
      <c r="I63" s="44"/>
      <c r="J63" s="44"/>
      <c r="K63" s="44"/>
    </row>
    <row r="64" spans="3:17" x14ac:dyDescent="0.25">
      <c r="I64" s="44"/>
    </row>
  </sheetData>
  <mergeCells count="16">
    <mergeCell ref="C29:R30"/>
    <mergeCell ref="B2:R3"/>
    <mergeCell ref="C5:Q5"/>
    <mergeCell ref="C6:C8"/>
    <mergeCell ref="D6:D8"/>
    <mergeCell ref="E6:F6"/>
    <mergeCell ref="G6:N6"/>
    <mergeCell ref="O6:O8"/>
    <mergeCell ref="P6:P8"/>
    <mergeCell ref="E7:E8"/>
    <mergeCell ref="F7:F8"/>
    <mergeCell ref="G7:G8"/>
    <mergeCell ref="I7:I8"/>
    <mergeCell ref="L7:L8"/>
    <mergeCell ref="C9:R10"/>
    <mergeCell ref="C19:R20"/>
  </mergeCells>
  <pageMargins left="0.75" right="0.75" top="0.98" bottom="0.98" header="0.51" footer="0.51"/>
  <pageSetup paperSize="9" scale="10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607A-F4EB-4D50-AEC3-8C17A544E8B6}">
  <sheetPr>
    <pageSetUpPr fitToPage="1"/>
  </sheetPr>
  <dimension ref="A1:R51"/>
  <sheetViews>
    <sheetView zoomScale="70" zoomScaleNormal="70" zoomScalePageLayoutView="70" workbookViewId="0">
      <pane xSplit="1" ySplit="7" topLeftCell="B8" activePane="bottomRight" state="frozen"/>
      <selection activeCell="K1" sqref="K1"/>
      <selection pane="topRight" activeCell="L1" sqref="L1"/>
      <selection pane="bottomLeft" activeCell="K9" sqref="K9"/>
      <selection pane="bottomRight" activeCell="E41" sqref="E41"/>
    </sheetView>
  </sheetViews>
  <sheetFormatPr baseColWidth="10" defaultColWidth="9.26953125" defaultRowHeight="13.2" x14ac:dyDescent="0.25"/>
  <cols>
    <col min="1" max="1" width="2.54296875" style="66" customWidth="1"/>
    <col min="2" max="12" width="12.81640625" style="66" customWidth="1"/>
    <col min="13" max="13" width="12.81640625" style="69" customWidth="1"/>
    <col min="14" max="15" width="12.81640625" style="66" customWidth="1"/>
    <col min="16" max="16" width="13.54296875" style="66" customWidth="1"/>
    <col min="17" max="17" width="1.7265625" style="66" customWidth="1"/>
    <col min="18" max="16384" width="9.26953125" style="66"/>
  </cols>
  <sheetData>
    <row r="1" spans="1:18" ht="13.05" customHeight="1" thickBot="1" x14ac:dyDescent="0.3">
      <c r="O1" s="70"/>
      <c r="P1" s="70"/>
    </row>
    <row r="2" spans="1:18" s="72" customFormat="1" ht="49.95" customHeight="1" thickTop="1" x14ac:dyDescent="0.2">
      <c r="A2" s="71"/>
      <c r="B2" s="174" t="s">
        <v>38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6"/>
    </row>
    <row r="3" spans="1:18" x14ac:dyDescent="0.25">
      <c r="A3" s="73"/>
      <c r="B3" s="74"/>
      <c r="C3" s="75" t="s">
        <v>1</v>
      </c>
      <c r="D3" s="75" t="s">
        <v>2</v>
      </c>
      <c r="E3" s="75" t="s">
        <v>3</v>
      </c>
      <c r="F3" s="75" t="s">
        <v>4</v>
      </c>
      <c r="G3" s="67" t="s">
        <v>5</v>
      </c>
      <c r="H3" s="75" t="s">
        <v>6</v>
      </c>
      <c r="I3" s="75" t="s">
        <v>7</v>
      </c>
      <c r="J3" s="75" t="s">
        <v>8</v>
      </c>
      <c r="K3" s="75" t="s">
        <v>9</v>
      </c>
      <c r="L3" s="75" t="s">
        <v>10</v>
      </c>
      <c r="M3" s="75" t="s">
        <v>11</v>
      </c>
      <c r="N3" s="75" t="s">
        <v>12</v>
      </c>
      <c r="O3" s="67" t="s">
        <v>13</v>
      </c>
      <c r="P3" s="76" t="s">
        <v>14</v>
      </c>
    </row>
    <row r="4" spans="1:18" ht="16.05" customHeight="1" thickBot="1" x14ac:dyDescent="0.3">
      <c r="A4" s="77"/>
      <c r="B4" s="78"/>
      <c r="C4" s="177" t="s">
        <v>17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79"/>
    </row>
    <row r="5" spans="1:18" ht="31.95" customHeight="1" x14ac:dyDescent="0.3">
      <c r="A5" s="73"/>
      <c r="B5" s="74"/>
      <c r="C5" s="179" t="s">
        <v>39</v>
      </c>
      <c r="D5" s="182" t="s">
        <v>40</v>
      </c>
      <c r="E5" s="179" t="s">
        <v>41</v>
      </c>
      <c r="F5" s="185"/>
      <c r="G5" s="186"/>
      <c r="H5" s="187" t="s">
        <v>42</v>
      </c>
      <c r="I5" s="185"/>
      <c r="J5" s="185"/>
      <c r="K5" s="186"/>
      <c r="L5" s="188" t="s">
        <v>43</v>
      </c>
      <c r="M5" s="179" t="s">
        <v>44</v>
      </c>
      <c r="N5" s="80"/>
      <c r="O5" s="191" t="s">
        <v>45</v>
      </c>
      <c r="P5" s="81"/>
    </row>
    <row r="6" spans="1:18" ht="63" customHeight="1" x14ac:dyDescent="0.3">
      <c r="A6" s="73"/>
      <c r="B6" s="74"/>
      <c r="C6" s="180"/>
      <c r="D6" s="183"/>
      <c r="E6" s="194" t="s">
        <v>46</v>
      </c>
      <c r="F6" s="196" t="s">
        <v>47</v>
      </c>
      <c r="G6" s="198" t="s">
        <v>48</v>
      </c>
      <c r="H6" s="200" t="s">
        <v>49</v>
      </c>
      <c r="I6" s="201"/>
      <c r="J6" s="201"/>
      <c r="K6" s="82" t="s">
        <v>25</v>
      </c>
      <c r="L6" s="189"/>
      <c r="M6" s="180"/>
      <c r="N6" s="83"/>
      <c r="O6" s="192"/>
      <c r="P6" s="84"/>
    </row>
    <row r="7" spans="1:18" ht="79.95" customHeight="1" thickBot="1" x14ac:dyDescent="0.4">
      <c r="A7" s="73"/>
      <c r="B7" s="85"/>
      <c r="C7" s="181"/>
      <c r="D7" s="184"/>
      <c r="E7" s="195"/>
      <c r="F7" s="197"/>
      <c r="G7" s="199"/>
      <c r="H7" s="86" t="s">
        <v>50</v>
      </c>
      <c r="I7" s="86" t="s">
        <v>51</v>
      </c>
      <c r="J7" s="87" t="s">
        <v>52</v>
      </c>
      <c r="K7" s="88"/>
      <c r="L7" s="190"/>
      <c r="M7" s="181"/>
      <c r="N7" s="89" t="s">
        <v>53</v>
      </c>
      <c r="O7" s="193"/>
      <c r="P7" s="90" t="s">
        <v>54</v>
      </c>
    </row>
    <row r="8" spans="1:18" ht="18" customHeight="1" x14ac:dyDescent="0.3">
      <c r="A8" s="73"/>
      <c r="B8" s="91"/>
      <c r="C8" s="202" t="s">
        <v>35</v>
      </c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3"/>
    </row>
    <row r="9" spans="1:18" ht="18" customHeight="1" x14ac:dyDescent="0.3">
      <c r="A9" s="73"/>
      <c r="B9" s="91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3"/>
    </row>
    <row r="10" spans="1:18" ht="18" customHeight="1" x14ac:dyDescent="0.35">
      <c r="A10" s="73"/>
      <c r="B10" s="92">
        <v>2001</v>
      </c>
      <c r="C10" s="93">
        <f t="shared" ref="C10:D17" si="0">C20+C30</f>
        <v>14055.461463</v>
      </c>
      <c r="D10" s="94">
        <f>D20+D30</f>
        <v>13144.364393363901</v>
      </c>
      <c r="E10" s="95">
        <f t="shared" ref="E10:E17" si="1">E30</f>
        <v>35.256787227941011</v>
      </c>
      <c r="F10" s="95">
        <f t="shared" ref="F10:I17" si="2">F20+F30</f>
        <v>264.93127858546609</v>
      </c>
      <c r="G10" s="95">
        <f t="shared" si="2"/>
        <v>242.30787229000001</v>
      </c>
      <c r="H10" s="95">
        <f>H20+H30</f>
        <v>708.37453213220874</v>
      </c>
      <c r="I10" s="95">
        <f>I20+I30</f>
        <v>563.06187550000004</v>
      </c>
      <c r="J10" s="96">
        <f t="shared" ref="J10:J17" si="3">(H10+I10)/M10</f>
        <v>7.8133856511964847E-2</v>
      </c>
      <c r="K10" s="95">
        <f>K20+K30</f>
        <v>17.041343863000002</v>
      </c>
      <c r="L10" s="95">
        <f>L20+L30</f>
        <v>386.10615524672647</v>
      </c>
      <c r="M10" s="93">
        <f>C10+E10+F10+G10+H10+I10+K10+L10</f>
        <v>16272.541307845344</v>
      </c>
      <c r="N10" s="97">
        <f>C10/M10</f>
        <v>0.86375331284140344</v>
      </c>
      <c r="O10" s="98"/>
      <c r="P10" s="99"/>
    </row>
    <row r="11" spans="1:18" ht="18" customHeight="1" x14ac:dyDescent="0.35">
      <c r="A11" s="73"/>
      <c r="B11" s="92">
        <f t="shared" ref="B11:B17" si="4">B10+1</f>
        <v>2002</v>
      </c>
      <c r="C11" s="93">
        <f t="shared" si="0"/>
        <v>15332.218536</v>
      </c>
      <c r="D11" s="94">
        <f t="shared" si="0"/>
        <v>15232.939105921001</v>
      </c>
      <c r="E11" s="95">
        <f t="shared" si="1"/>
        <v>30.771808203336448</v>
      </c>
      <c r="F11" s="95">
        <f t="shared" si="2"/>
        <v>326.48417572942469</v>
      </c>
      <c r="G11" s="95">
        <f t="shared" si="2"/>
        <v>198.41886923000001</v>
      </c>
      <c r="H11" s="95">
        <f t="shared" si="2"/>
        <v>838.10853350894149</v>
      </c>
      <c r="I11" s="95">
        <f t="shared" si="2"/>
        <v>565.13942302860005</v>
      </c>
      <c r="J11" s="96">
        <f t="shared" si="3"/>
        <v>7.9038393652719738E-2</v>
      </c>
      <c r="K11" s="95">
        <f t="shared" ref="K11:L17" si="5">K21+K31</f>
        <v>17.352414916000001</v>
      </c>
      <c r="L11" s="95">
        <f t="shared" si="5"/>
        <v>445.51023272339836</v>
      </c>
      <c r="M11" s="93">
        <f>C11+E11+F11+G11+H11+I11+K11+L11</f>
        <v>17754.003993339702</v>
      </c>
      <c r="N11" s="97">
        <f t="shared" ref="N11:N17" si="6">C11/M11</f>
        <v>0.86359215317016835</v>
      </c>
      <c r="O11" s="98"/>
      <c r="P11" s="99"/>
      <c r="R11" s="68"/>
    </row>
    <row r="12" spans="1:18" ht="18" customHeight="1" x14ac:dyDescent="0.35">
      <c r="A12" s="73"/>
      <c r="B12" s="92">
        <f t="shared" si="4"/>
        <v>2003</v>
      </c>
      <c r="C12" s="93">
        <f t="shared" si="0"/>
        <v>20482.742023999999</v>
      </c>
      <c r="D12" s="94">
        <f t="shared" si="0"/>
        <v>20256.345930087999</v>
      </c>
      <c r="E12" s="95">
        <f t="shared" si="1"/>
        <v>47.144951138866027</v>
      </c>
      <c r="F12" s="95">
        <f t="shared" si="2"/>
        <v>435.1601356966579</v>
      </c>
      <c r="G12" s="95">
        <f t="shared" si="2"/>
        <v>268.61155945999997</v>
      </c>
      <c r="H12" s="95">
        <f t="shared" si="2"/>
        <v>1090.2474957592804</v>
      </c>
      <c r="I12" s="95">
        <f t="shared" si="2"/>
        <v>780.28140099999985</v>
      </c>
      <c r="J12" s="96">
        <f t="shared" si="3"/>
        <v>7.913384597771099E-2</v>
      </c>
      <c r="K12" s="95">
        <f t="shared" si="5"/>
        <v>19.191914948000001</v>
      </c>
      <c r="L12" s="95">
        <f t="shared" si="5"/>
        <v>514.15353119280724</v>
      </c>
      <c r="M12" s="93">
        <f t="shared" ref="M12:M17" si="7">C12+E12+F12+G12+H12+I12+K12+L12</f>
        <v>23637.533013195611</v>
      </c>
      <c r="N12" s="97">
        <f t="shared" si="6"/>
        <v>0.86653467654875593</v>
      </c>
      <c r="O12" s="98"/>
      <c r="P12" s="99"/>
      <c r="R12" s="68"/>
    </row>
    <row r="13" spans="1:18" ht="18" customHeight="1" x14ac:dyDescent="0.35">
      <c r="A13" s="73"/>
      <c r="B13" s="92">
        <f t="shared" si="4"/>
        <v>2004</v>
      </c>
      <c r="C13" s="93">
        <f t="shared" si="0"/>
        <v>25199.734199999999</v>
      </c>
      <c r="D13" s="94">
        <f t="shared" si="0"/>
        <v>24956.822641547013</v>
      </c>
      <c r="E13" s="95">
        <f t="shared" si="1"/>
        <v>57.734960138816383</v>
      </c>
      <c r="F13" s="95">
        <f t="shared" si="2"/>
        <v>458.45183611201912</v>
      </c>
      <c r="G13" s="95">
        <f t="shared" si="2"/>
        <v>225.13289893000001</v>
      </c>
      <c r="H13" s="95">
        <f t="shared" si="2"/>
        <v>1456.7039673253794</v>
      </c>
      <c r="I13" s="95">
        <f t="shared" si="2"/>
        <v>952.71685706900007</v>
      </c>
      <c r="J13" s="96">
        <f t="shared" si="3"/>
        <v>8.3226618765446514E-2</v>
      </c>
      <c r="K13" s="95">
        <f t="shared" si="5"/>
        <v>30.311702650000001</v>
      </c>
      <c r="L13" s="95">
        <f t="shared" si="5"/>
        <v>569.33626850588064</v>
      </c>
      <c r="M13" s="93">
        <f t="shared" si="7"/>
        <v>28950.122690731096</v>
      </c>
      <c r="N13" s="97">
        <f t="shared" si="6"/>
        <v>0.87045345089567272</v>
      </c>
      <c r="O13" s="98"/>
      <c r="P13" s="99"/>
      <c r="R13" s="68"/>
    </row>
    <row r="14" spans="1:18" ht="18" customHeight="1" x14ac:dyDescent="0.35">
      <c r="A14" s="73"/>
      <c r="B14" s="92">
        <f t="shared" si="4"/>
        <v>2005</v>
      </c>
      <c r="C14" s="93">
        <f t="shared" si="0"/>
        <v>28162.657999999999</v>
      </c>
      <c r="D14" s="94">
        <f t="shared" si="0"/>
        <v>27763.89078199305</v>
      </c>
      <c r="E14" s="95">
        <f t="shared" si="1"/>
        <v>74.650012905922679</v>
      </c>
      <c r="F14" s="95">
        <f t="shared" si="2"/>
        <v>393.80633805724608</v>
      </c>
      <c r="G14" s="95">
        <f t="shared" si="2"/>
        <v>456.19876069999998</v>
      </c>
      <c r="H14" s="95">
        <f t="shared" si="2"/>
        <v>1591.9923332375652</v>
      </c>
      <c r="I14" s="95">
        <f t="shared" si="2"/>
        <v>1119.2626486999998</v>
      </c>
      <c r="J14" s="96">
        <f t="shared" si="3"/>
        <v>8.3684243327157723E-2</v>
      </c>
      <c r="K14" s="95">
        <f t="shared" si="5"/>
        <v>40.871858890000006</v>
      </c>
      <c r="L14" s="95">
        <f t="shared" si="5"/>
        <v>559.19178679741924</v>
      </c>
      <c r="M14" s="93">
        <f t="shared" si="7"/>
        <v>32398.631739288154</v>
      </c>
      <c r="N14" s="97">
        <f t="shared" si="6"/>
        <v>0.8692545483594788</v>
      </c>
      <c r="O14" s="98"/>
      <c r="P14" s="99"/>
      <c r="R14" s="68"/>
    </row>
    <row r="15" spans="1:18" ht="18" customHeight="1" x14ac:dyDescent="0.35">
      <c r="A15" s="73"/>
      <c r="B15" s="92">
        <f t="shared" si="4"/>
        <v>2006</v>
      </c>
      <c r="C15" s="93">
        <f t="shared" si="0"/>
        <v>35459.047729999998</v>
      </c>
      <c r="D15" s="94">
        <f t="shared" si="0"/>
        <v>34691.748859777043</v>
      </c>
      <c r="E15" s="95">
        <f t="shared" si="1"/>
        <v>103.84102854373604</v>
      </c>
      <c r="F15" s="95">
        <f t="shared" si="2"/>
        <v>515.67033363580447</v>
      </c>
      <c r="G15" s="95">
        <f t="shared" si="2"/>
        <v>429.84205400000002</v>
      </c>
      <c r="H15" s="95">
        <f t="shared" si="2"/>
        <v>2141.7476486000824</v>
      </c>
      <c r="I15" s="95">
        <f t="shared" si="2"/>
        <v>1430.8112389999997</v>
      </c>
      <c r="J15" s="96">
        <f t="shared" si="3"/>
        <v>8.7709776995431074E-2</v>
      </c>
      <c r="K15" s="95">
        <f t="shared" si="5"/>
        <v>51.59445023</v>
      </c>
      <c r="L15" s="95">
        <f t="shared" si="5"/>
        <v>599.03793340334141</v>
      </c>
      <c r="M15" s="93">
        <f t="shared" si="7"/>
        <v>40731.592417412961</v>
      </c>
      <c r="N15" s="97">
        <f t="shared" si="6"/>
        <v>0.87055392695231515</v>
      </c>
      <c r="O15" s="98"/>
      <c r="P15" s="99"/>
      <c r="R15" s="68"/>
    </row>
    <row r="16" spans="1:18" ht="18" customHeight="1" x14ac:dyDescent="0.35">
      <c r="A16" s="73"/>
      <c r="B16" s="92">
        <f t="shared" si="4"/>
        <v>2007</v>
      </c>
      <c r="C16" s="93">
        <f t="shared" si="0"/>
        <v>42411.353929999997</v>
      </c>
      <c r="D16" s="94">
        <f t="shared" si="0"/>
        <v>41564.600764075192</v>
      </c>
      <c r="E16" s="95">
        <f t="shared" si="1"/>
        <v>167.83476400244012</v>
      </c>
      <c r="F16" s="95">
        <f t="shared" si="2"/>
        <v>626.32967369446874</v>
      </c>
      <c r="G16" s="95">
        <f t="shared" si="2"/>
        <v>619.19511699999998</v>
      </c>
      <c r="H16" s="95">
        <f t="shared" si="2"/>
        <v>2846.5286226129128</v>
      </c>
      <c r="I16" s="95">
        <f t="shared" si="2"/>
        <v>1867.1529726000003</v>
      </c>
      <c r="J16" s="96">
        <f t="shared" si="3"/>
        <v>9.560940680522266E-2</v>
      </c>
      <c r="K16" s="95">
        <f t="shared" si="5"/>
        <v>93.439093140000011</v>
      </c>
      <c r="L16" s="95">
        <f t="shared" si="5"/>
        <v>669.60752311839099</v>
      </c>
      <c r="M16" s="93">
        <f t="shared" si="7"/>
        <v>49301.441696168207</v>
      </c>
      <c r="N16" s="97">
        <f t="shared" si="6"/>
        <v>0.86024571434178321</v>
      </c>
      <c r="O16" s="98"/>
      <c r="P16" s="99"/>
      <c r="R16" s="68"/>
    </row>
    <row r="17" spans="1:18" ht="18" customHeight="1" x14ac:dyDescent="0.35">
      <c r="A17" s="73"/>
      <c r="B17" s="92">
        <f t="shared" si="4"/>
        <v>2008</v>
      </c>
      <c r="C17" s="93">
        <f t="shared" si="0"/>
        <v>34646.626470000003</v>
      </c>
      <c r="D17" s="94">
        <f t="shared" si="0"/>
        <v>34497.057248001001</v>
      </c>
      <c r="E17" s="95">
        <f t="shared" si="1"/>
        <v>123.45480460190474</v>
      </c>
      <c r="F17" s="95">
        <f t="shared" si="2"/>
        <v>606.70993923840626</v>
      </c>
      <c r="G17" s="95">
        <f t="shared" si="2"/>
        <v>523.33192151000003</v>
      </c>
      <c r="H17" s="95">
        <f t="shared" si="2"/>
        <v>2241.2158235294119</v>
      </c>
      <c r="I17" s="95">
        <f t="shared" si="2"/>
        <v>1226.6510284000001</v>
      </c>
      <c r="J17" s="96">
        <f t="shared" si="3"/>
        <v>8.6486339092561329E-2</v>
      </c>
      <c r="K17" s="95">
        <f t="shared" si="5"/>
        <v>58.478970910000001</v>
      </c>
      <c r="L17" s="95">
        <f>L27+L37</f>
        <v>670.80985272115117</v>
      </c>
      <c r="M17" s="93">
        <f t="shared" si="7"/>
        <v>40097.278810910873</v>
      </c>
      <c r="N17" s="97">
        <f t="shared" si="6"/>
        <v>0.8640642830997376</v>
      </c>
      <c r="O17" s="98"/>
      <c r="P17" s="99"/>
      <c r="R17" s="68"/>
    </row>
    <row r="18" spans="1:18" ht="18" customHeight="1" x14ac:dyDescent="0.25">
      <c r="A18" s="73"/>
      <c r="B18" s="92"/>
      <c r="C18" s="170" t="s">
        <v>36</v>
      </c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1"/>
    </row>
    <row r="19" spans="1:18" ht="18" customHeight="1" x14ac:dyDescent="0.25">
      <c r="A19" s="73"/>
      <c r="B19" s="92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3"/>
    </row>
    <row r="20" spans="1:18" ht="18" customHeight="1" x14ac:dyDescent="0.35">
      <c r="A20" s="73"/>
      <c r="B20" s="92">
        <v>2001</v>
      </c>
      <c r="C20" s="93">
        <f>([1]RawDataSources!AS41)/1000</f>
        <v>6369.7174809999997</v>
      </c>
      <c r="D20" s="94">
        <f>[1]RawDataSources!AQ41/1000</f>
        <v>5566.1955264299004</v>
      </c>
      <c r="E20" s="94"/>
      <c r="F20" s="95">
        <f>[1]RawDataSources!AU41/1000</f>
        <v>6.6351042764050803</v>
      </c>
      <c r="G20" s="95">
        <f>'[1]Table A12'!M8</f>
        <v>34.081699190000002</v>
      </c>
      <c r="H20" s="95">
        <f t="array" ref="H20:H27">TRANSPOSE('[1]Table A6'!D31:K31)</f>
        <v>319.1125321322088</v>
      </c>
      <c r="I20" s="95">
        <f t="array" ref="I20:I27">TRANSPOSE('[1]Table A10'!D15:K15)-TRANSPOSE('[1]Table A10'!D8:K8)</f>
        <v>383.61875559999999</v>
      </c>
      <c r="J20" s="96">
        <f t="shared" ref="J20:J27" si="8">(H20+I20)/M20</f>
        <v>9.8611426710024666E-2</v>
      </c>
      <c r="K20" s="95">
        <f>[1]RawDataSources!DE41/1000</f>
        <v>9.6685804000000015</v>
      </c>
      <c r="L20" s="95">
        <f>[1]RawDataSources!DC41/1000</f>
        <v>3.43215524672644</v>
      </c>
      <c r="M20" s="93">
        <f t="shared" ref="M20:M27" si="9">C20+F20+G20+H20+I20+K20+L20</f>
        <v>7126.2663078453397</v>
      </c>
      <c r="N20" s="97">
        <f>C20/M20</f>
        <v>0.89383657666393246</v>
      </c>
      <c r="O20" s="98"/>
      <c r="P20" s="99"/>
    </row>
    <row r="21" spans="1:18" ht="18" customHeight="1" x14ac:dyDescent="0.35">
      <c r="A21" s="73"/>
      <c r="B21" s="92">
        <f t="shared" ref="B21:B27" si="10">B20+1</f>
        <v>2002</v>
      </c>
      <c r="C21" s="93">
        <f>([1]RawDataSources!AS42)/1000</f>
        <v>5863.2300580000001</v>
      </c>
      <c r="D21" s="94">
        <f>[1]RawDataSources!AQ42/1000</f>
        <v>5789.6630164710004</v>
      </c>
      <c r="E21" s="94"/>
      <c r="F21" s="95">
        <f>[1]RawDataSources!AU42/1000</f>
        <v>8.1766734457595014</v>
      </c>
      <c r="G21" s="95">
        <f>'[1]Table A12'!M9</f>
        <v>39.650185729999997</v>
      </c>
      <c r="H21" s="95">
        <v>386.27653350894144</v>
      </c>
      <c r="I21" s="95">
        <v>359.05777972859988</v>
      </c>
      <c r="J21" s="96">
        <f t="shared" si="8"/>
        <v>0.11166224422556824</v>
      </c>
      <c r="K21" s="95">
        <f>[1]RawDataSources!DE42/1000</f>
        <v>9.4675302030000008</v>
      </c>
      <c r="L21" s="95">
        <f>[1]RawDataSources!DC42/1000</f>
        <v>9.0412327233983714</v>
      </c>
      <c r="M21" s="93">
        <f t="shared" si="9"/>
        <v>6674.899993339699</v>
      </c>
      <c r="N21" s="97">
        <f t="shared" ref="N21:N27" si="11">C21/M21</f>
        <v>0.87839968596539375</v>
      </c>
      <c r="O21" s="98"/>
      <c r="P21" s="99"/>
    </row>
    <row r="22" spans="1:18" ht="18" customHeight="1" x14ac:dyDescent="0.35">
      <c r="A22" s="73"/>
      <c r="B22" s="92">
        <f t="shared" si="10"/>
        <v>2003</v>
      </c>
      <c r="C22" s="93">
        <f>([1]RawDataSources!AS43)/1000</f>
        <v>8339.6883739999994</v>
      </c>
      <c r="D22" s="94">
        <f>[1]RawDataSources!AQ43/1000</f>
        <v>8135.3755651740003</v>
      </c>
      <c r="E22" s="94"/>
      <c r="F22" s="95">
        <f>[1]RawDataSources!AU43/1000</f>
        <v>10.898422008522727</v>
      </c>
      <c r="G22" s="95">
        <f>'[1]Table A12'!M10</f>
        <v>62.790861159999999</v>
      </c>
      <c r="H22" s="95">
        <v>561.19219575928037</v>
      </c>
      <c r="I22" s="95">
        <v>493.68008949999989</v>
      </c>
      <c r="J22" s="96">
        <f t="shared" si="8"/>
        <v>0.11120482442710616</v>
      </c>
      <c r="K22" s="95">
        <f>[1]RawDataSources!DE43/1000</f>
        <v>9.3965395750000003</v>
      </c>
      <c r="L22" s="95">
        <f>[1]RawDataSources!DC43/1000</f>
        <v>8.2035311928072989</v>
      </c>
      <c r="M22" s="93">
        <f t="shared" si="9"/>
        <v>9485.850013195608</v>
      </c>
      <c r="N22" s="97">
        <f t="shared" si="11"/>
        <v>0.87917143560132172</v>
      </c>
      <c r="O22" s="98"/>
      <c r="P22" s="99"/>
    </row>
    <row r="23" spans="1:18" ht="18" customHeight="1" x14ac:dyDescent="0.35">
      <c r="A23" s="73"/>
      <c r="B23" s="92">
        <f t="shared" si="10"/>
        <v>2004</v>
      </c>
      <c r="C23" s="93">
        <f>([1]RawDataSources!AS44)/1000</f>
        <v>10222.68813</v>
      </c>
      <c r="D23" s="94">
        <f>[1]RawDataSources!AQ44/1000</f>
        <v>10020.6176890645</v>
      </c>
      <c r="E23" s="94"/>
      <c r="F23" s="95">
        <f>[1]RawDataSources!AU44/1000</f>
        <v>11.989212160836846</v>
      </c>
      <c r="G23" s="95">
        <f>'[1]Table A12'!M11</f>
        <v>94.875301130000011</v>
      </c>
      <c r="H23" s="95">
        <v>783.76226732537941</v>
      </c>
      <c r="I23" s="95">
        <v>625.68660306900017</v>
      </c>
      <c r="J23" s="96">
        <f t="shared" si="8"/>
        <v>0.11975018563688151</v>
      </c>
      <c r="K23" s="95">
        <f>[1]RawDataSources!DE44/1000</f>
        <v>16.09590854</v>
      </c>
      <c r="L23" s="95">
        <f>[1]RawDataSources!DC44/1000</f>
        <v>14.812268505880599</v>
      </c>
      <c r="M23" s="93">
        <f t="shared" si="9"/>
        <v>11769.909690731098</v>
      </c>
      <c r="N23" s="97">
        <f t="shared" si="11"/>
        <v>0.8685443133051779</v>
      </c>
      <c r="O23" s="98"/>
      <c r="P23" s="99"/>
    </row>
    <row r="24" spans="1:18" ht="18" customHeight="1" x14ac:dyDescent="0.35">
      <c r="A24" s="73"/>
      <c r="B24" s="92">
        <f t="shared" si="10"/>
        <v>2005</v>
      </c>
      <c r="C24" s="93">
        <f>([1]RawDataSources!AS45)/1000</f>
        <v>12180.38898</v>
      </c>
      <c r="D24" s="94">
        <f>[1]RawDataSources!AQ45/1000</f>
        <v>11810.787926664099</v>
      </c>
      <c r="E24" s="94"/>
      <c r="F24" s="95">
        <f>[1]RawDataSources!AU45/1000</f>
        <v>11.137549503169256</v>
      </c>
      <c r="G24" s="95">
        <f>'[1]Table A12'!M12</f>
        <v>300.51186200000001</v>
      </c>
      <c r="H24" s="95">
        <v>856.52873323756535</v>
      </c>
      <c r="I24" s="95">
        <v>757.20270770000002</v>
      </c>
      <c r="J24" s="96">
        <f t="shared" si="8"/>
        <v>0.11412136646588555</v>
      </c>
      <c r="K24" s="95">
        <f>[1]RawDataSources!DE45/1000</f>
        <v>18.761120050000002</v>
      </c>
      <c r="L24" s="95">
        <f>[1]RawDataSources!DC45/1000</f>
        <v>15.9537867974193</v>
      </c>
      <c r="M24" s="93">
        <f t="shared" si="9"/>
        <v>14140.484739288153</v>
      </c>
      <c r="N24" s="97">
        <f t="shared" si="11"/>
        <v>0.86138411833632611</v>
      </c>
      <c r="O24" s="98"/>
      <c r="P24" s="99"/>
    </row>
    <row r="25" spans="1:18" ht="18" customHeight="1" x14ac:dyDescent="0.35">
      <c r="A25" s="73"/>
      <c r="B25" s="92">
        <f t="shared" si="10"/>
        <v>2006</v>
      </c>
      <c r="C25" s="93">
        <f>([1]RawDataSources!AS46)/1000</f>
        <v>16005.88832</v>
      </c>
      <c r="D25" s="94">
        <f>[1]RawDataSources!AQ46/1000</f>
        <v>15337.555095799</v>
      </c>
      <c r="E25" s="94"/>
      <c r="F25" s="95">
        <f>[1]RawDataSources!AU46/1000</f>
        <v>42.537807799541973</v>
      </c>
      <c r="G25" s="95">
        <f>'[1]Table A12'!M13</f>
        <v>260.82034950000002</v>
      </c>
      <c r="H25" s="95">
        <v>1195.0448486000823</v>
      </c>
      <c r="I25" s="95">
        <v>988.31683899999962</v>
      </c>
      <c r="J25" s="96">
        <f t="shared" si="8"/>
        <v>0.11782381400772943</v>
      </c>
      <c r="K25" s="95">
        <f>[1]RawDataSources!DE46/1000</f>
        <v>25.641319110000001</v>
      </c>
      <c r="L25" s="95">
        <f>[1]RawDataSources!DC46/1000</f>
        <v>12.4839334033413</v>
      </c>
      <c r="M25" s="93">
        <f t="shared" si="9"/>
        <v>18530.733417412968</v>
      </c>
      <c r="N25" s="97">
        <f t="shared" si="11"/>
        <v>0.86374823702118442</v>
      </c>
      <c r="O25" s="98"/>
      <c r="P25" s="99"/>
    </row>
    <row r="26" spans="1:18" ht="18" customHeight="1" x14ac:dyDescent="0.35">
      <c r="A26" s="73"/>
      <c r="B26" s="92">
        <f t="shared" si="10"/>
        <v>2007</v>
      </c>
      <c r="C26" s="93">
        <f>([1]RawDataSources!AS47)/1000</f>
        <v>19195.122440000003</v>
      </c>
      <c r="D26" s="94">
        <f>[1]RawDataSources!AQ47/1000</f>
        <v>18281.581896102995</v>
      </c>
      <c r="E26" s="94"/>
      <c r="F26" s="95">
        <f>[1]RawDataSources!AU47/1000</f>
        <v>18.458653146906755</v>
      </c>
      <c r="G26" s="95">
        <f>'[1]Table A12'!M14</f>
        <v>469.82941310000001</v>
      </c>
      <c r="H26" s="95">
        <v>1669.395622612913</v>
      </c>
      <c r="I26" s="95">
        <v>1304.0603316000002</v>
      </c>
      <c r="J26" s="96">
        <f t="shared" si="8"/>
        <v>0.13092717290003641</v>
      </c>
      <c r="K26" s="95">
        <f>[1]RawDataSources!DE47/1000</f>
        <v>43.430712590000006</v>
      </c>
      <c r="L26" s="95">
        <f>[1]RawDataSources!DC47/1000</f>
        <v>10.465523118390999</v>
      </c>
      <c r="M26" s="93">
        <f t="shared" si="9"/>
        <v>22710.762696168214</v>
      </c>
      <c r="N26" s="97">
        <f t="shared" si="11"/>
        <v>0.84519937515082333</v>
      </c>
      <c r="O26" s="98"/>
      <c r="P26" s="99"/>
    </row>
    <row r="27" spans="1:18" ht="18" customHeight="1" x14ac:dyDescent="0.35">
      <c r="A27" s="73"/>
      <c r="B27" s="92">
        <f t="shared" si="10"/>
        <v>2008</v>
      </c>
      <c r="C27" s="93">
        <f>([1]RawDataSources!AS48)/1000</f>
        <v>11288.275869999999</v>
      </c>
      <c r="D27" s="94">
        <f>[1]RawDataSources!AQ48/1000</f>
        <v>11144.506717460999</v>
      </c>
      <c r="E27" s="94"/>
      <c r="F27" s="95">
        <f>[1]RawDataSources!AU48/1000</f>
        <v>14.309452700314287</v>
      </c>
      <c r="G27" s="95">
        <f>'[1]Table A12'!M15</f>
        <v>472.30635840000002</v>
      </c>
      <c r="H27" s="95">
        <v>1105.9018235294118</v>
      </c>
      <c r="I27" s="95">
        <v>747.63122940000017</v>
      </c>
      <c r="J27" s="96">
        <f t="shared" si="8"/>
        <v>0.13566700413241323</v>
      </c>
      <c r="K27" s="95">
        <f>[1]RawDataSources!DE48/1000</f>
        <v>20.45822416</v>
      </c>
      <c r="L27" s="95">
        <f>[1]RawDataSources!DC48/1000</f>
        <v>13.488852721151101</v>
      </c>
      <c r="M27" s="93">
        <f t="shared" si="9"/>
        <v>13662.371810910876</v>
      </c>
      <c r="N27" s="97">
        <f t="shared" si="11"/>
        <v>0.82623105462443169</v>
      </c>
      <c r="O27" s="98"/>
      <c r="P27" s="99"/>
    </row>
    <row r="28" spans="1:18" ht="18" customHeight="1" x14ac:dyDescent="0.25">
      <c r="A28" s="73"/>
      <c r="B28" s="92"/>
      <c r="C28" s="170" t="s">
        <v>37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1"/>
    </row>
    <row r="29" spans="1:18" ht="18" customHeight="1" x14ac:dyDescent="0.25">
      <c r="A29" s="73"/>
      <c r="B29" s="9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3"/>
    </row>
    <row r="30" spans="1:18" ht="18" customHeight="1" x14ac:dyDescent="0.35">
      <c r="A30" s="73"/>
      <c r="B30" s="92">
        <v>2001</v>
      </c>
      <c r="C30" s="93">
        <f>([1]RawDataSources!AT41)/1000</f>
        <v>7685.743982</v>
      </c>
      <c r="D30" s="94">
        <f>[1]RawDataSources!AR41/1000</f>
        <v>7578.168866934001</v>
      </c>
      <c r="E30" s="95">
        <f>([1]RawDataSources!AY41+[1]RawDataSources!AZ41)/1000</f>
        <v>35.256787227941011</v>
      </c>
      <c r="F30" s="95">
        <f>[1]RawDataSources!AV41/1000</f>
        <v>258.29617430906103</v>
      </c>
      <c r="G30" s="95">
        <f>'[1]Table A12'!M19</f>
        <v>208.22617310000001</v>
      </c>
      <c r="H30" s="95">
        <f t="array" ref="H30:H37">TRANSPOSE('[1]Table A6'!D28:K28)</f>
        <v>389.262</v>
      </c>
      <c r="I30" s="95">
        <f t="array" ref="I30:I37">TRANSPOSE('[1]Table A11'!D15:K15)-TRANSPOSE('[1]Table A11'!D8:K8)</f>
        <v>179.4431199</v>
      </c>
      <c r="J30" s="96">
        <f t="shared" ref="J30:J37" si="12">(H30+I30)/M30</f>
        <v>6.2178878275582126E-2</v>
      </c>
      <c r="K30" s="95">
        <f>[1]RawDataSources!DF41/1000</f>
        <v>7.3727634630000001</v>
      </c>
      <c r="L30" s="95">
        <f>[1]RawDataSources!CY41+[1]RawDataSources!CZ41</f>
        <v>382.67400000000004</v>
      </c>
      <c r="M30" s="93">
        <f t="shared" ref="M30:M37" si="13">C30+F30+G30+H30+I30+K30+L30+E30</f>
        <v>9146.2750000000015</v>
      </c>
      <c r="N30" s="97">
        <f>C30/M30</f>
        <v>0.84031411498123543</v>
      </c>
      <c r="O30" s="94">
        <f>[1]RawDataSources!CW41</f>
        <v>7597.4269999999997</v>
      </c>
      <c r="P30" s="101">
        <f t="shared" ref="P30:P37" si="14">D30/O30</f>
        <v>0.99746517695188142</v>
      </c>
    </row>
    <row r="31" spans="1:18" ht="18" customHeight="1" x14ac:dyDescent="0.35">
      <c r="A31" s="73"/>
      <c r="B31" s="92">
        <f t="shared" ref="B31:B37" si="15">B30+1</f>
        <v>2002</v>
      </c>
      <c r="C31" s="93">
        <f>([1]RawDataSources!AT42)/1000</f>
        <v>9468.9884779999993</v>
      </c>
      <c r="D31" s="94">
        <f>[1]RawDataSources!AR42/1000</f>
        <v>9443.2760894500007</v>
      </c>
      <c r="E31" s="95">
        <f>([1]RawDataSources!AY42+[1]RawDataSources!AZ42)/1000</f>
        <v>30.771808203336448</v>
      </c>
      <c r="F31" s="95">
        <f>[1]RawDataSources!AV42/1000</f>
        <v>318.3075022836652</v>
      </c>
      <c r="G31" s="95">
        <f>'[1]Table A12'!M20</f>
        <v>158.76868350000001</v>
      </c>
      <c r="H31" s="95">
        <v>451.83199999999999</v>
      </c>
      <c r="I31" s="95">
        <v>206.08164330000022</v>
      </c>
      <c r="J31" s="96">
        <f t="shared" si="12"/>
        <v>5.9383289776862837E-2</v>
      </c>
      <c r="K31" s="95">
        <f>[1]RawDataSources!DF42/1000</f>
        <v>7.8848847129999999</v>
      </c>
      <c r="L31" s="95">
        <f>[1]RawDataSources!CY42+[1]RawDataSources!CZ42</f>
        <v>436.46899999999999</v>
      </c>
      <c r="M31" s="93">
        <f t="shared" si="13"/>
        <v>11079.104000000001</v>
      </c>
      <c r="N31" s="97">
        <f t="shared" ref="N31:N37" si="16">C31/M31</f>
        <v>0.85467096238107321</v>
      </c>
      <c r="O31" s="94">
        <f>[1]RawDataSources!CW42</f>
        <v>9272.152</v>
      </c>
      <c r="P31" s="101">
        <f t="shared" si="14"/>
        <v>1.0184557036435555</v>
      </c>
    </row>
    <row r="32" spans="1:18" ht="18" customHeight="1" x14ac:dyDescent="0.35">
      <c r="A32" s="73"/>
      <c r="B32" s="92">
        <f t="shared" si="15"/>
        <v>2003</v>
      </c>
      <c r="C32" s="93">
        <f>([1]RawDataSources!AT43)/1000</f>
        <v>12143.05365</v>
      </c>
      <c r="D32" s="94">
        <f>[1]RawDataSources!AR43/1000</f>
        <v>12120.970364913999</v>
      </c>
      <c r="E32" s="95">
        <f>([1]RawDataSources!AY43+[1]RawDataSources!AZ43)/1000</f>
        <v>47.144951138866027</v>
      </c>
      <c r="F32" s="95">
        <f>[1]RawDataSources!AV43/1000</f>
        <v>424.26171368813516</v>
      </c>
      <c r="G32" s="95">
        <f>'[1]Table A12'!M21</f>
        <v>205.82069829999998</v>
      </c>
      <c r="H32" s="95">
        <v>529.0553000000001</v>
      </c>
      <c r="I32" s="95">
        <v>286.60131149999995</v>
      </c>
      <c r="J32" s="96">
        <f t="shared" si="12"/>
        <v>5.7636721476873105E-2</v>
      </c>
      <c r="K32" s="95">
        <f>[1]RawDataSources!DF43/1000</f>
        <v>9.7953753730000006</v>
      </c>
      <c r="L32" s="95">
        <f>[1]RawDataSources!CY43+[1]RawDataSources!CZ43</f>
        <v>505.95</v>
      </c>
      <c r="M32" s="93">
        <f t="shared" si="13"/>
        <v>14151.683000000001</v>
      </c>
      <c r="N32" s="97">
        <f t="shared" si="16"/>
        <v>0.85806427758451054</v>
      </c>
      <c r="O32" s="94">
        <f>[1]RawDataSources!CW43</f>
        <v>11702.099</v>
      </c>
      <c r="P32" s="101">
        <f t="shared" si="14"/>
        <v>1.0357945497567573</v>
      </c>
    </row>
    <row r="33" spans="1:16" ht="18" customHeight="1" x14ac:dyDescent="0.35">
      <c r="A33" s="73"/>
      <c r="B33" s="92">
        <f t="shared" si="15"/>
        <v>2004</v>
      </c>
      <c r="C33" s="93">
        <f>([1]RawDataSources!AT44)/1000</f>
        <v>14977.04607</v>
      </c>
      <c r="D33" s="94">
        <f>[1]RawDataSources!AR44/1000</f>
        <v>14936.204952482511</v>
      </c>
      <c r="E33" s="95">
        <f>([1]RawDataSources!AY44+[1]RawDataSources!AZ44)/1000</f>
        <v>57.734960138816383</v>
      </c>
      <c r="F33" s="95">
        <f>[1]RawDataSources!AV44/1000</f>
        <v>446.46262395118225</v>
      </c>
      <c r="G33" s="95">
        <f>'[1]Table A12'!M22</f>
        <v>130.25759780000001</v>
      </c>
      <c r="H33" s="95">
        <v>672.94169999999997</v>
      </c>
      <c r="I33" s="95">
        <v>327.0302539999999</v>
      </c>
      <c r="J33" s="96">
        <f t="shared" si="12"/>
        <v>5.8204863583472446E-2</v>
      </c>
      <c r="K33" s="95">
        <f>[1]RawDataSources!DF44/1000</f>
        <v>14.215794110000001</v>
      </c>
      <c r="L33" s="95">
        <f>[1]RawDataSources!CY44+[1]RawDataSources!CZ44</f>
        <v>554.524</v>
      </c>
      <c r="M33" s="93">
        <f t="shared" si="13"/>
        <v>17180.213</v>
      </c>
      <c r="N33" s="97">
        <f t="shared" si="16"/>
        <v>0.87176137280719401</v>
      </c>
      <c r="O33" s="94">
        <f>[1]RawDataSources!CW44</f>
        <v>13934.547</v>
      </c>
      <c r="P33" s="101">
        <f t="shared" si="14"/>
        <v>1.0718830653398714</v>
      </c>
    </row>
    <row r="34" spans="1:16" ht="18" customHeight="1" x14ac:dyDescent="0.35">
      <c r="A34" s="73"/>
      <c r="B34" s="92">
        <f t="shared" si="15"/>
        <v>2005</v>
      </c>
      <c r="C34" s="93">
        <f>([1]RawDataSources!AT45)/1000</f>
        <v>15982.26902</v>
      </c>
      <c r="D34" s="94">
        <f>[1]RawDataSources!AR45/1000</f>
        <v>15953.102855328951</v>
      </c>
      <c r="E34" s="95">
        <f>([1]RawDataSources!AY45+[1]RawDataSources!AZ45)/1000</f>
        <v>74.650012905922679</v>
      </c>
      <c r="F34" s="95">
        <f>[1]RawDataSources!AV45/1000</f>
        <v>382.6687885540768</v>
      </c>
      <c r="G34" s="95">
        <f>'[1]Table A12'!M23</f>
        <v>155.6868987</v>
      </c>
      <c r="H34" s="95">
        <v>735.46359999999993</v>
      </c>
      <c r="I34" s="95">
        <v>362.05994099999987</v>
      </c>
      <c r="J34" s="96">
        <f t="shared" si="12"/>
        <v>6.011144181279731E-2</v>
      </c>
      <c r="K34" s="95">
        <f>[1]RawDataSources!DF45/1000</f>
        <v>22.110738840000003</v>
      </c>
      <c r="L34" s="95">
        <f>[1]RawDataSources!CY45+[1]RawDataSources!CZ45</f>
        <v>543.23799999999994</v>
      </c>
      <c r="M34" s="93">
        <f t="shared" si="13"/>
        <v>18258.147000000001</v>
      </c>
      <c r="N34" s="97">
        <f t="shared" si="16"/>
        <v>0.87535000238523653</v>
      </c>
      <c r="O34" s="94">
        <f>[1]RawDataSources!CW45</f>
        <v>14600.468999999999</v>
      </c>
      <c r="P34" s="101">
        <f t="shared" si="14"/>
        <v>1.092643178471113</v>
      </c>
    </row>
    <row r="35" spans="1:16" ht="18" customHeight="1" x14ac:dyDescent="0.35">
      <c r="A35" s="73"/>
      <c r="B35" s="92">
        <f t="shared" si="15"/>
        <v>2006</v>
      </c>
      <c r="C35" s="93">
        <f>([1]RawDataSources!AT46)/1000</f>
        <v>19453.15941</v>
      </c>
      <c r="D35" s="94">
        <f>[1]RawDataSources!AR46/1000</f>
        <v>19354.193763978041</v>
      </c>
      <c r="E35" s="95">
        <f>([1]RawDataSources!AY46+[1]RawDataSources!AZ46)/1000</f>
        <v>103.84102854373604</v>
      </c>
      <c r="F35" s="95">
        <f>[1]RawDataSources!AV46/1000</f>
        <v>473.13252583626252</v>
      </c>
      <c r="G35" s="95">
        <f>'[1]Table A12'!M24</f>
        <v>169.0217045</v>
      </c>
      <c r="H35" s="95">
        <v>946.70280000000002</v>
      </c>
      <c r="I35" s="95">
        <v>442.49440000000004</v>
      </c>
      <c r="J35" s="96">
        <f t="shared" si="12"/>
        <v>6.2574029230130251E-2</v>
      </c>
      <c r="K35" s="95">
        <f>[1]RawDataSources!DF46/1000</f>
        <v>25.953131119999998</v>
      </c>
      <c r="L35" s="95">
        <f>[1]RawDataSources!CY46+[1]RawDataSources!CZ46</f>
        <v>586.55400000000009</v>
      </c>
      <c r="M35" s="93">
        <f t="shared" si="13"/>
        <v>22200.858999999997</v>
      </c>
      <c r="N35" s="97">
        <f t="shared" si="16"/>
        <v>0.87623453714110811</v>
      </c>
      <c r="O35" s="94">
        <f>[1]RawDataSources!CW46</f>
        <v>18415.078000000001</v>
      </c>
      <c r="P35" s="101">
        <f t="shared" si="14"/>
        <v>1.0509971103015714</v>
      </c>
    </row>
    <row r="36" spans="1:16" ht="18" customHeight="1" x14ac:dyDescent="0.35">
      <c r="A36" s="73"/>
      <c r="B36" s="92">
        <f t="shared" si="15"/>
        <v>2007</v>
      </c>
      <c r="C36" s="93">
        <f>([1]RawDataSources!AT47)/1000</f>
        <v>23216.231489999998</v>
      </c>
      <c r="D36" s="94">
        <f>[1]RawDataSources!AR47/1000</f>
        <v>23283.018867972201</v>
      </c>
      <c r="E36" s="95">
        <f>([1]RawDataSources!AY47+[1]RawDataSources!AZ47)/1000</f>
        <v>167.83476400244012</v>
      </c>
      <c r="F36" s="95">
        <f>[1]RawDataSources!AV47/1000</f>
        <v>607.87102054756201</v>
      </c>
      <c r="G36" s="95">
        <f>'[1]Table A12'!M25</f>
        <v>149.3657039</v>
      </c>
      <c r="H36" s="95">
        <v>1177.133</v>
      </c>
      <c r="I36" s="95">
        <v>563.09264100000019</v>
      </c>
      <c r="J36" s="96">
        <f t="shared" si="12"/>
        <v>6.5444949374929465E-2</v>
      </c>
      <c r="K36" s="95">
        <f>[1]RawDataSources!DF47/1000</f>
        <v>50.008380549999998</v>
      </c>
      <c r="L36" s="95">
        <f>[1]RawDataSources!CY47+[1]RawDataSources!CZ47</f>
        <v>659.14199999999994</v>
      </c>
      <c r="M36" s="93">
        <f t="shared" si="13"/>
        <v>26590.679</v>
      </c>
      <c r="N36" s="97">
        <f t="shared" si="16"/>
        <v>0.8730966023846175</v>
      </c>
      <c r="O36" s="94">
        <f>[1]RawDataSources!CW47</f>
        <v>22699.536</v>
      </c>
      <c r="P36" s="101">
        <f t="shared" si="14"/>
        <v>1.0257046165160468</v>
      </c>
    </row>
    <row r="37" spans="1:16" ht="18" customHeight="1" thickBot="1" x14ac:dyDescent="0.4">
      <c r="A37" s="73"/>
      <c r="B37" s="102">
        <f t="shared" si="15"/>
        <v>2008</v>
      </c>
      <c r="C37" s="103">
        <f>([1]RawDataSources!AT48)/1000</f>
        <v>23358.350600000002</v>
      </c>
      <c r="D37" s="104">
        <f>[1]RawDataSources!AR48/1000</f>
        <v>23352.55053054</v>
      </c>
      <c r="E37" s="100">
        <f>([1]RawDataSources!AY48+[1]RawDataSources!AZ48)/1000</f>
        <v>123.45480460190474</v>
      </c>
      <c r="F37" s="100">
        <f>[1]RawDataSources!AV48/1000</f>
        <v>592.40048653809197</v>
      </c>
      <c r="G37" s="100">
        <f>'[1]Table A12'!M26</f>
        <v>51.02556311</v>
      </c>
      <c r="H37" s="100">
        <v>1135.3140000000001</v>
      </c>
      <c r="I37" s="100">
        <v>479.01979899999992</v>
      </c>
      <c r="J37" s="105">
        <f t="shared" si="12"/>
        <v>6.1068260955107583E-2</v>
      </c>
      <c r="K37" s="100">
        <f>[1]RawDataSources!DF48/1000</f>
        <v>38.020746750000001</v>
      </c>
      <c r="L37" s="100">
        <f>[1]RawDataSources!CY48+[1]RawDataSources!CZ48</f>
        <v>657.32100000000003</v>
      </c>
      <c r="M37" s="103">
        <f t="shared" si="13"/>
        <v>26434.906999999999</v>
      </c>
      <c r="N37" s="106">
        <f t="shared" si="16"/>
        <v>0.8836176575162531</v>
      </c>
      <c r="O37" s="104">
        <f>[1]RawDataSources!CW48</f>
        <v>23845.355</v>
      </c>
      <c r="P37" s="107">
        <f t="shared" si="14"/>
        <v>0.9793333137854312</v>
      </c>
    </row>
    <row r="38" spans="1:16" ht="13.8" thickTop="1" x14ac:dyDescent="0.25">
      <c r="O38" s="108"/>
    </row>
    <row r="39" spans="1:16" x14ac:dyDescent="0.25">
      <c r="F39" s="69"/>
      <c r="O39" s="108"/>
    </row>
    <row r="40" spans="1:16" x14ac:dyDescent="0.25">
      <c r="F40" s="69"/>
    </row>
    <row r="41" spans="1:16" x14ac:dyDescent="0.25">
      <c r="F41" s="68"/>
      <c r="G41" s="68"/>
    </row>
    <row r="42" spans="1:16" x14ac:dyDescent="0.25">
      <c r="F42" s="68"/>
      <c r="G42" s="68"/>
    </row>
    <row r="43" spans="1:16" x14ac:dyDescent="0.25">
      <c r="F43" s="68"/>
      <c r="G43" s="68"/>
    </row>
    <row r="44" spans="1:16" x14ac:dyDescent="0.25">
      <c r="F44" s="68"/>
      <c r="G44" s="68"/>
    </row>
    <row r="45" spans="1:16" x14ac:dyDescent="0.25">
      <c r="F45" s="68"/>
      <c r="G45" s="68"/>
    </row>
    <row r="46" spans="1:16" x14ac:dyDescent="0.25">
      <c r="F46" s="68"/>
      <c r="G46" s="68"/>
    </row>
    <row r="51" spans="8:8" x14ac:dyDescent="0.25">
      <c r="H51" s="66" t="s">
        <v>55</v>
      </c>
    </row>
  </sheetData>
  <mergeCells count="16">
    <mergeCell ref="C28:P29"/>
    <mergeCell ref="B2:P2"/>
    <mergeCell ref="C4:O4"/>
    <mergeCell ref="C5:C7"/>
    <mergeCell ref="D5:D7"/>
    <mergeCell ref="E5:G5"/>
    <mergeCell ref="H5:K5"/>
    <mergeCell ref="L5:L7"/>
    <mergeCell ref="M5:M7"/>
    <mergeCell ref="O5:O7"/>
    <mergeCell ref="E6:E7"/>
    <mergeCell ref="F6:F7"/>
    <mergeCell ref="G6:G7"/>
    <mergeCell ref="H6:J6"/>
    <mergeCell ref="C8:P9"/>
    <mergeCell ref="C18:P19"/>
  </mergeCells>
  <pageMargins left="0.75" right="0.75" top="0.98" bottom="0.98" header="0.51" footer="0.51"/>
  <pageSetup paperSize="9" scale="46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tabSelected="1" zoomScale="70" zoomScaleNormal="70" workbookViewId="0">
      <selection activeCell="C10" sqref="C10:C17"/>
    </sheetView>
  </sheetViews>
  <sheetFormatPr baseColWidth="10" defaultColWidth="9.26953125" defaultRowHeight="13.2" x14ac:dyDescent="0.25"/>
  <cols>
    <col min="1" max="1" width="2.54296875" style="1" customWidth="1"/>
    <col min="2" max="2" width="11.54296875" style="1" customWidth="1"/>
    <col min="3" max="16" width="13.26953125" style="1" customWidth="1"/>
    <col min="17" max="17" width="2.54296875" style="1" customWidth="1"/>
    <col min="18" max="18" width="9.54296875" bestFit="1" customWidth="1"/>
    <col min="20" max="16384" width="9.26953125" style="1"/>
  </cols>
  <sheetData>
    <row r="1" spans="1:18" ht="13.05" customHeight="1" thickBot="1" x14ac:dyDescent="0.3">
      <c r="O1" s="2"/>
      <c r="P1" s="2"/>
    </row>
    <row r="2" spans="1:18" customFormat="1" ht="49.95" customHeight="1" thickTop="1" x14ac:dyDescent="0.2">
      <c r="A2" s="4"/>
      <c r="B2" s="136" t="s">
        <v>56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8"/>
    </row>
    <row r="3" spans="1:18" x14ac:dyDescent="0.25">
      <c r="B3" s="6"/>
      <c r="C3" s="109" t="s">
        <v>1</v>
      </c>
      <c r="D3" s="109" t="s">
        <v>2</v>
      </c>
      <c r="E3" s="109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8" t="s">
        <v>15</v>
      </c>
    </row>
    <row r="4" spans="1:18" ht="16.05" customHeight="1" thickBot="1" x14ac:dyDescent="0.3">
      <c r="A4" s="110"/>
      <c r="B4" s="111"/>
      <c r="C4" s="209" t="s">
        <v>17</v>
      </c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</row>
    <row r="5" spans="1:18" ht="61.05" customHeight="1" x14ac:dyDescent="0.35">
      <c r="B5" s="6"/>
      <c r="C5" s="212" t="s">
        <v>57</v>
      </c>
      <c r="D5" s="214" t="s">
        <v>58</v>
      </c>
      <c r="E5" s="215" t="s">
        <v>59</v>
      </c>
      <c r="F5" s="217" t="s">
        <v>60</v>
      </c>
      <c r="G5" s="217"/>
      <c r="H5" s="217"/>
      <c r="I5" s="217"/>
      <c r="J5" s="217"/>
      <c r="K5" s="217"/>
      <c r="L5" s="112"/>
      <c r="M5" s="150" t="s">
        <v>61</v>
      </c>
      <c r="N5" s="113"/>
      <c r="O5" s="217" t="s">
        <v>62</v>
      </c>
      <c r="P5" s="114"/>
    </row>
    <row r="6" spans="1:18" ht="36" customHeight="1" x14ac:dyDescent="0.25">
      <c r="B6" s="6"/>
      <c r="C6" s="213"/>
      <c r="D6" s="159"/>
      <c r="E6" s="216"/>
      <c r="F6" s="159" t="s">
        <v>63</v>
      </c>
      <c r="G6" s="159" t="s">
        <v>64</v>
      </c>
      <c r="H6" s="159" t="s">
        <v>65</v>
      </c>
      <c r="I6" s="159" t="s">
        <v>66</v>
      </c>
      <c r="J6" s="159" t="s">
        <v>67</v>
      </c>
      <c r="K6" s="159" t="s">
        <v>68</v>
      </c>
      <c r="L6" s="207" t="s">
        <v>25</v>
      </c>
      <c r="M6" s="144"/>
      <c r="N6" s="148" t="s">
        <v>69</v>
      </c>
      <c r="O6" s="163"/>
      <c r="P6" s="219" t="s">
        <v>70</v>
      </c>
    </row>
    <row r="7" spans="1:18" ht="70.95" customHeight="1" thickBot="1" x14ac:dyDescent="0.3">
      <c r="B7" s="21"/>
      <c r="C7" s="115" t="s">
        <v>71</v>
      </c>
      <c r="D7" s="116" t="s">
        <v>72</v>
      </c>
      <c r="E7" s="117" t="s">
        <v>73</v>
      </c>
      <c r="F7" s="160"/>
      <c r="G7" s="160"/>
      <c r="H7" s="160"/>
      <c r="I7" s="160"/>
      <c r="J7" s="160"/>
      <c r="K7" s="160"/>
      <c r="L7" s="208"/>
      <c r="M7" s="218"/>
      <c r="N7" s="149"/>
      <c r="O7" s="164"/>
      <c r="P7" s="220"/>
    </row>
    <row r="8" spans="1:18" ht="18" customHeight="1" x14ac:dyDescent="0.3">
      <c r="B8" s="118"/>
      <c r="C8" s="165" t="s">
        <v>35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204"/>
    </row>
    <row r="9" spans="1:18" ht="18" customHeight="1" x14ac:dyDescent="0.3">
      <c r="B9" s="118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205"/>
    </row>
    <row r="10" spans="1:18" ht="18" customHeight="1" x14ac:dyDescent="0.35">
      <c r="B10" s="31">
        <v>2001</v>
      </c>
      <c r="C10" s="119">
        <f>'[1]Table A1'!O11</f>
        <v>13740.570447102406</v>
      </c>
      <c r="D10" s="119">
        <f>'[1]Table A2'!M10</f>
        <v>16272.541307845344</v>
      </c>
      <c r="E10" s="35">
        <f t="shared" ref="E10:E17" si="0">D10-C10</f>
        <v>2531.9708607429384</v>
      </c>
      <c r="F10" s="119">
        <f t="shared" ref="F10:K17" si="1">F20+F30</f>
        <v>305.34753000000001</v>
      </c>
      <c r="G10" s="119">
        <f t="shared" si="1"/>
        <v>264.64353</v>
      </c>
      <c r="H10" s="119">
        <f t="shared" si="1"/>
        <v>165.33252999999999</v>
      </c>
      <c r="I10" s="119">
        <f t="shared" si="1"/>
        <v>509.09487999999999</v>
      </c>
      <c r="J10" s="119">
        <f t="shared" si="1"/>
        <v>93.423580000000001</v>
      </c>
      <c r="K10" s="119">
        <f t="shared" si="1"/>
        <v>124.79164999999999</v>
      </c>
      <c r="L10" s="119">
        <f t="shared" ref="L10:L17" si="2">E10-SUM(F10:K10)</f>
        <v>1069.3371607429385</v>
      </c>
      <c r="M10" s="51"/>
      <c r="N10" s="120">
        <f t="shared" ref="N10:N17" si="3">E10/D10</f>
        <v>0.15559775285512537</v>
      </c>
      <c r="O10" s="119">
        <f t="shared" ref="O10:O17" si="4">O20+O30</f>
        <v>65130.164000000004</v>
      </c>
      <c r="P10" s="42"/>
      <c r="R10" s="121"/>
    </row>
    <row r="11" spans="1:18" ht="18" customHeight="1" x14ac:dyDescent="0.35">
      <c r="B11" s="31">
        <f t="shared" ref="B11:B17" si="5">B10+1</f>
        <v>2002</v>
      </c>
      <c r="C11" s="119">
        <f>'[1]Table A1'!O12</f>
        <v>15361.990038007127</v>
      </c>
      <c r="D11" s="119">
        <f>'[1]Table A2'!M11</f>
        <v>17754.003993339702</v>
      </c>
      <c r="E11" s="35">
        <f t="shared" si="0"/>
        <v>2392.0139553325753</v>
      </c>
      <c r="F11" s="119">
        <f t="shared" si="1"/>
        <v>361.75921000000005</v>
      </c>
      <c r="G11" s="119">
        <f t="shared" si="1"/>
        <v>273.88684000000001</v>
      </c>
      <c r="H11" s="119">
        <f t="shared" si="1"/>
        <v>219.89196000000001</v>
      </c>
      <c r="I11" s="119">
        <f t="shared" si="1"/>
        <v>401.44325000000003</v>
      </c>
      <c r="J11" s="119">
        <f t="shared" si="1"/>
        <v>69.660980000000009</v>
      </c>
      <c r="K11" s="119">
        <f t="shared" si="1"/>
        <v>112.60688999999999</v>
      </c>
      <c r="L11" s="119">
        <f t="shared" si="2"/>
        <v>952.76482533257513</v>
      </c>
      <c r="M11" s="51"/>
      <c r="N11" s="120">
        <f t="shared" si="3"/>
        <v>0.13473095737896215</v>
      </c>
      <c r="O11" s="119">
        <f t="shared" si="4"/>
        <v>66086.242999999988</v>
      </c>
      <c r="P11" s="42"/>
      <c r="R11" s="121"/>
    </row>
    <row r="12" spans="1:18" ht="18" customHeight="1" x14ac:dyDescent="0.35">
      <c r="B12" s="31">
        <f t="shared" si="5"/>
        <v>2003</v>
      </c>
      <c r="C12" s="119">
        <f>'[1]Table A1'!O13</f>
        <v>20779.8514724745</v>
      </c>
      <c r="D12" s="119">
        <f>'[1]Table A2'!M12</f>
        <v>23637.533013195611</v>
      </c>
      <c r="E12" s="35">
        <f t="shared" si="0"/>
        <v>2857.6815407211107</v>
      </c>
      <c r="F12" s="119">
        <f t="shared" si="1"/>
        <v>464.88132999999999</v>
      </c>
      <c r="G12" s="119">
        <f t="shared" si="1"/>
        <v>346.50519000000003</v>
      </c>
      <c r="H12" s="119">
        <f t="shared" si="1"/>
        <v>314.33890000000002</v>
      </c>
      <c r="I12" s="119">
        <f t="shared" si="1"/>
        <v>494.99675000000002</v>
      </c>
      <c r="J12" s="119">
        <f t="shared" si="1"/>
        <v>93.631869999999992</v>
      </c>
      <c r="K12" s="119">
        <f t="shared" si="1"/>
        <v>131.20941999999999</v>
      </c>
      <c r="L12" s="119">
        <f t="shared" si="2"/>
        <v>1012.1180807211108</v>
      </c>
      <c r="M12" s="51"/>
      <c r="N12" s="120">
        <f t="shared" si="3"/>
        <v>0.12089593017705422</v>
      </c>
      <c r="O12" s="119">
        <f t="shared" si="4"/>
        <v>82453.152000000002</v>
      </c>
      <c r="P12" s="42"/>
      <c r="R12" s="121"/>
    </row>
    <row r="13" spans="1:18" ht="18" customHeight="1" x14ac:dyDescent="0.35">
      <c r="B13" s="31">
        <f t="shared" si="5"/>
        <v>2004</v>
      </c>
      <c r="C13" s="119">
        <f>'[1]Table A1'!O14</f>
        <v>25634.09714983559</v>
      </c>
      <c r="D13" s="119">
        <f>'[1]Table A2'!M13</f>
        <v>28950.122690731096</v>
      </c>
      <c r="E13" s="35">
        <f t="shared" si="0"/>
        <v>3316.0255408955054</v>
      </c>
      <c r="F13" s="119">
        <f t="shared" si="1"/>
        <v>570.22168000000011</v>
      </c>
      <c r="G13" s="119">
        <f t="shared" si="1"/>
        <v>476.65731</v>
      </c>
      <c r="H13" s="119">
        <f t="shared" si="1"/>
        <v>432.90674999999999</v>
      </c>
      <c r="I13" s="119">
        <f t="shared" si="1"/>
        <v>539.24112000000002</v>
      </c>
      <c r="J13" s="119">
        <f t="shared" si="1"/>
        <v>150.56892999999999</v>
      </c>
      <c r="K13" s="119">
        <f t="shared" si="1"/>
        <v>146.66477</v>
      </c>
      <c r="L13" s="119">
        <f t="shared" si="2"/>
        <v>999.76498089550523</v>
      </c>
      <c r="M13" s="51"/>
      <c r="N13" s="120">
        <f t="shared" si="3"/>
        <v>0.11454271114219459</v>
      </c>
      <c r="O13" s="119">
        <f t="shared" si="4"/>
        <v>95686.192999999999</v>
      </c>
      <c r="P13" s="42"/>
      <c r="R13" s="121"/>
    </row>
    <row r="14" spans="1:18" ht="18" customHeight="1" x14ac:dyDescent="0.35">
      <c r="B14" s="31">
        <f t="shared" si="5"/>
        <v>2005</v>
      </c>
      <c r="C14" s="119">
        <f>'[1]Table A1'!O15</f>
        <v>28722.994230478533</v>
      </c>
      <c r="D14" s="119">
        <f>'[1]Table A2'!M14</f>
        <v>32398.631739288154</v>
      </c>
      <c r="E14" s="35">
        <f t="shared" si="0"/>
        <v>3675.6375088096211</v>
      </c>
      <c r="F14" s="119">
        <f t="shared" si="1"/>
        <v>733.31637999999998</v>
      </c>
      <c r="G14" s="119">
        <f t="shared" si="1"/>
        <v>462.87628000000001</v>
      </c>
      <c r="H14" s="119">
        <f t="shared" si="1"/>
        <v>515.32989999999995</v>
      </c>
      <c r="I14" s="119">
        <f t="shared" si="1"/>
        <v>491.82587999999998</v>
      </c>
      <c r="J14" s="119">
        <f t="shared" si="1"/>
        <v>188.09078</v>
      </c>
      <c r="K14" s="119">
        <f t="shared" si="1"/>
        <v>136.1833</v>
      </c>
      <c r="L14" s="119">
        <f t="shared" si="2"/>
        <v>1148.0149888096212</v>
      </c>
      <c r="M14" s="51"/>
      <c r="N14" s="120">
        <f t="shared" si="3"/>
        <v>0.11345039316436208</v>
      </c>
      <c r="O14" s="119">
        <f t="shared" si="4"/>
        <v>102464.65</v>
      </c>
      <c r="P14" s="42"/>
      <c r="R14" s="121"/>
    </row>
    <row r="15" spans="1:18" ht="18" customHeight="1" x14ac:dyDescent="0.35">
      <c r="B15" s="31">
        <f t="shared" si="5"/>
        <v>2006</v>
      </c>
      <c r="C15" s="119">
        <f>'[1]Table A1'!O16</f>
        <v>36971.589267142954</v>
      </c>
      <c r="D15" s="119">
        <f>'[1]Table A2'!M15</f>
        <v>40731.592417412961</v>
      </c>
      <c r="E15" s="35">
        <f t="shared" si="0"/>
        <v>3760.0031502700076</v>
      </c>
      <c r="F15" s="119">
        <f t="shared" si="1"/>
        <v>766.36747000000003</v>
      </c>
      <c r="G15" s="119">
        <f t="shared" si="1"/>
        <v>559.29925000000003</v>
      </c>
      <c r="H15" s="119">
        <f t="shared" si="1"/>
        <v>526.87332000000004</v>
      </c>
      <c r="I15" s="119">
        <f t="shared" si="1"/>
        <v>354.27099999999996</v>
      </c>
      <c r="J15" s="119">
        <f t="shared" si="1"/>
        <v>230.54982000000001</v>
      </c>
      <c r="K15" s="119">
        <f t="shared" si="1"/>
        <v>135.42891</v>
      </c>
      <c r="L15" s="119">
        <f t="shared" si="2"/>
        <v>1187.2133802700068</v>
      </c>
      <c r="M15" s="51"/>
      <c r="N15" s="120">
        <f t="shared" si="3"/>
        <v>9.2311714988648153E-2</v>
      </c>
      <c r="O15" s="119">
        <f t="shared" si="4"/>
        <v>121337.5</v>
      </c>
      <c r="P15" s="42"/>
      <c r="R15" s="121"/>
    </row>
    <row r="16" spans="1:18" ht="18" customHeight="1" x14ac:dyDescent="0.35">
      <c r="B16" s="31">
        <f t="shared" si="5"/>
        <v>2007</v>
      </c>
      <c r="C16" s="119">
        <f>'[1]Table A1'!O17</f>
        <v>44170.116334305319</v>
      </c>
      <c r="D16" s="119">
        <f>'[1]Table A2'!M16</f>
        <v>49301.441696168207</v>
      </c>
      <c r="E16" s="35">
        <f t="shared" si="0"/>
        <v>5131.3253618628878</v>
      </c>
      <c r="F16" s="119">
        <f t="shared" si="1"/>
        <v>1039.09491</v>
      </c>
      <c r="G16" s="119">
        <f t="shared" si="1"/>
        <v>856.50450000000001</v>
      </c>
      <c r="H16" s="119">
        <f t="shared" si="1"/>
        <v>681.60718000000008</v>
      </c>
      <c r="I16" s="119">
        <f t="shared" si="1"/>
        <v>264.19499999999999</v>
      </c>
      <c r="J16" s="119">
        <f t="shared" si="1"/>
        <v>359.77702999999997</v>
      </c>
      <c r="K16" s="119">
        <f t="shared" si="1"/>
        <v>109.75598000000001</v>
      </c>
      <c r="L16" s="119">
        <f t="shared" si="2"/>
        <v>1820.3907618628873</v>
      </c>
      <c r="M16" s="51"/>
      <c r="N16" s="120">
        <f t="shared" si="3"/>
        <v>0.10408063507525589</v>
      </c>
      <c r="O16" s="119">
        <f t="shared" si="4"/>
        <v>143297.26799999998</v>
      </c>
      <c r="P16" s="42"/>
      <c r="R16" s="121"/>
    </row>
    <row r="17" spans="2:19" ht="18" customHeight="1" x14ac:dyDescent="0.35">
      <c r="B17" s="31">
        <f t="shared" si="5"/>
        <v>2008</v>
      </c>
      <c r="C17" s="119">
        <f>'[1]Table A1'!O18</f>
        <v>35607.301248343312</v>
      </c>
      <c r="D17" s="119">
        <f>'[1]Table A2'!M17</f>
        <v>40097.278810910873</v>
      </c>
      <c r="E17" s="35">
        <f t="shared" si="0"/>
        <v>4489.9775625675611</v>
      </c>
      <c r="F17" s="119">
        <f t="shared" si="1"/>
        <v>911.55479000000003</v>
      </c>
      <c r="G17" s="119">
        <f t="shared" si="1"/>
        <v>840.69736999999998</v>
      </c>
      <c r="H17" s="119">
        <f t="shared" si="1"/>
        <v>603.17980999999997</v>
      </c>
      <c r="I17" s="119">
        <f t="shared" si="1"/>
        <v>209.85374999999999</v>
      </c>
      <c r="J17" s="119">
        <f t="shared" si="1"/>
        <v>291.22924999999998</v>
      </c>
      <c r="K17" s="119">
        <f t="shared" si="1"/>
        <v>97.871039999999994</v>
      </c>
      <c r="L17" s="119">
        <f t="shared" si="2"/>
        <v>1535.5915525675614</v>
      </c>
      <c r="M17" s="51"/>
      <c r="N17" s="120">
        <f t="shared" si="3"/>
        <v>0.11197711405158479</v>
      </c>
      <c r="O17" s="119">
        <f t="shared" si="4"/>
        <v>119079.838</v>
      </c>
      <c r="P17" s="42"/>
      <c r="R17" s="121"/>
    </row>
    <row r="18" spans="2:19" ht="18" customHeight="1" x14ac:dyDescent="0.25">
      <c r="B18" s="31"/>
      <c r="C18" s="132" t="s">
        <v>36</v>
      </c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206"/>
    </row>
    <row r="19" spans="2:19" ht="18" customHeight="1" x14ac:dyDescent="0.25">
      <c r="B19" s="31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205"/>
    </row>
    <row r="20" spans="2:19" ht="18" customHeight="1" x14ac:dyDescent="0.35">
      <c r="B20" s="31">
        <v>2001</v>
      </c>
      <c r="C20" s="119">
        <f>'[1]Table A1'!O21</f>
        <v>5553.6764991698019</v>
      </c>
      <c r="D20" s="119">
        <f>'[1]Table A2'!M20</f>
        <v>7126.2663078453397</v>
      </c>
      <c r="E20" s="35">
        <f t="shared" ref="E20:E27" si="6">D20-C20</f>
        <v>1572.5898086755378</v>
      </c>
      <c r="F20" s="119">
        <f t="array" ref="F20:F27">TRANSPOSE('[1]Table A13'!B127:I127)</f>
        <v>310.92106000000001</v>
      </c>
      <c r="G20" s="119">
        <f t="array" ref="G20:G27">TRANSPOSE('[1]Table A13'!B42:I42)</f>
        <v>202.65172000000001</v>
      </c>
      <c r="H20" s="119">
        <f t="array" ref="H20:H27">TRANSPOSE('[1]Table A13'!B104:I104)</f>
        <v>175.07469</v>
      </c>
      <c r="I20" s="119">
        <f t="array" ref="I20:I27">TRANSPOSE('[1]Table A13'!B226:I226)</f>
        <v>411.12238000000002</v>
      </c>
      <c r="J20" s="119">
        <f t="array" ref="J20:J27">TRANSPOSE('[1]Table A13'!B109:I109)</f>
        <v>36.540939999999999</v>
      </c>
      <c r="K20" s="119">
        <f t="array" ref="K20:K27">TRANSPOSE('[1]Table A13'!B205:I205)</f>
        <v>115.71522999999999</v>
      </c>
      <c r="L20" s="119">
        <f t="shared" ref="L20:L27" si="7">E20-SUM(F20:K20)</f>
        <v>320.56378867553758</v>
      </c>
      <c r="M20" s="122">
        <f t="shared" ref="M20:M27" si="8">E20/E10</f>
        <v>0.62109317016946386</v>
      </c>
      <c r="N20" s="120">
        <f t="shared" ref="N20:N27" si="9">E20/D20</f>
        <v>0.22067513908991393</v>
      </c>
      <c r="O20" s="119">
        <v>27906.617999999999</v>
      </c>
      <c r="P20" s="123">
        <f t="shared" ref="P20:P27" si="10">E20/O20</f>
        <v>5.6351859214023636E-2</v>
      </c>
      <c r="R20" s="121"/>
    </row>
    <row r="21" spans="2:19" ht="18" customHeight="1" x14ac:dyDescent="0.35">
      <c r="B21" s="31">
        <f t="shared" ref="B21:B27" si="11">B20+1</f>
        <v>2002</v>
      </c>
      <c r="C21" s="119">
        <f>'[1]Table A1'!O22</f>
        <v>5173.8456818368777</v>
      </c>
      <c r="D21" s="119">
        <f>'[1]Table A2'!M21</f>
        <v>6674.899993339699</v>
      </c>
      <c r="E21" s="35">
        <f t="shared" si="6"/>
        <v>1501.0543115028213</v>
      </c>
      <c r="F21" s="119">
        <v>368.30819000000002</v>
      </c>
      <c r="G21" s="119">
        <v>252.18183999999999</v>
      </c>
      <c r="H21" s="119">
        <v>225.58658</v>
      </c>
      <c r="I21" s="119">
        <v>298.54750000000001</v>
      </c>
      <c r="J21" s="119">
        <v>26.976749999999999</v>
      </c>
      <c r="K21" s="119">
        <v>106.15664</v>
      </c>
      <c r="L21" s="119">
        <f t="shared" si="7"/>
        <v>223.29681150282113</v>
      </c>
      <c r="M21" s="122">
        <f t="shared" si="8"/>
        <v>0.62752740558075937</v>
      </c>
      <c r="N21" s="120">
        <f t="shared" si="9"/>
        <v>0.22488041963184355</v>
      </c>
      <c r="O21" s="119">
        <v>23509.656999999999</v>
      </c>
      <c r="P21" s="123">
        <f t="shared" si="10"/>
        <v>6.3848413930616743E-2</v>
      </c>
    </row>
    <row r="22" spans="2:19" ht="18" customHeight="1" x14ac:dyDescent="0.35">
      <c r="B22" s="31">
        <f t="shared" si="11"/>
        <v>2003</v>
      </c>
      <c r="C22" s="119">
        <f>'[1]Table A1'!O23</f>
        <v>7546.0950613490086</v>
      </c>
      <c r="D22" s="119">
        <f>'[1]Table A2'!M22</f>
        <v>9485.850013195608</v>
      </c>
      <c r="E22" s="35">
        <f t="shared" si="6"/>
        <v>1939.7549518465994</v>
      </c>
      <c r="F22" s="119">
        <v>475.69650000000001</v>
      </c>
      <c r="G22" s="119">
        <v>346.50519000000003</v>
      </c>
      <c r="H22" s="119">
        <v>316.18781000000001</v>
      </c>
      <c r="I22" s="119">
        <v>340.68574999999998</v>
      </c>
      <c r="J22" s="119">
        <v>52.994589999999995</v>
      </c>
      <c r="K22" s="119">
        <v>116.6525</v>
      </c>
      <c r="L22" s="119">
        <f t="shared" si="7"/>
        <v>291.03261184659914</v>
      </c>
      <c r="M22" s="122">
        <f t="shared" si="8"/>
        <v>0.67878625529320502</v>
      </c>
      <c r="N22" s="120">
        <f t="shared" si="9"/>
        <v>0.20448931293961412</v>
      </c>
      <c r="O22" s="119">
        <v>32036.7</v>
      </c>
      <c r="P22" s="123">
        <f t="shared" si="10"/>
        <v>6.0547901370821569E-2</v>
      </c>
    </row>
    <row r="23" spans="2:19" ht="18" customHeight="1" x14ac:dyDescent="0.35">
      <c r="B23" s="31">
        <f t="shared" si="11"/>
        <v>2004</v>
      </c>
      <c r="C23" s="119">
        <f>'[1]Table A1'!O24</f>
        <v>9425.5595869044719</v>
      </c>
      <c r="D23" s="119">
        <f>'[1]Table A2'!M23</f>
        <v>11769.909690731098</v>
      </c>
      <c r="E23" s="35">
        <f t="shared" si="6"/>
        <v>2344.3501038266259</v>
      </c>
      <c r="F23" s="119">
        <v>582.21006000000011</v>
      </c>
      <c r="G23" s="119">
        <v>476.65731</v>
      </c>
      <c r="H23" s="119">
        <v>385.52834000000001</v>
      </c>
      <c r="I23" s="119">
        <v>381.82612</v>
      </c>
      <c r="J23" s="119">
        <v>72.432810000000003</v>
      </c>
      <c r="K23" s="119">
        <v>122.09516000000001</v>
      </c>
      <c r="L23" s="119">
        <f t="shared" si="7"/>
        <v>323.60030382662558</v>
      </c>
      <c r="M23" s="122">
        <f t="shared" si="8"/>
        <v>0.70697588873019512</v>
      </c>
      <c r="N23" s="120">
        <f t="shared" si="9"/>
        <v>0.19918165605576577</v>
      </c>
      <c r="O23" s="119">
        <v>38151.94</v>
      </c>
      <c r="P23" s="123">
        <f t="shared" si="10"/>
        <v>6.1447729888090247E-2</v>
      </c>
    </row>
    <row r="24" spans="2:19" ht="18" customHeight="1" x14ac:dyDescent="0.35">
      <c r="B24" s="31">
        <f t="shared" si="11"/>
        <v>2005</v>
      </c>
      <c r="C24" s="119">
        <f>'[1]Table A1'!O25</f>
        <v>11421.045423180332</v>
      </c>
      <c r="D24" s="119">
        <f>'[1]Table A2'!M24</f>
        <v>14140.484739288153</v>
      </c>
      <c r="E24" s="35">
        <f t="shared" si="6"/>
        <v>2719.4393161078206</v>
      </c>
      <c r="F24" s="119">
        <v>746.53287999999998</v>
      </c>
      <c r="G24" s="119">
        <v>462.87628000000001</v>
      </c>
      <c r="H24" s="119">
        <v>441.24311999999998</v>
      </c>
      <c r="I24" s="119">
        <v>279.15138000000002</v>
      </c>
      <c r="J24" s="119">
        <v>134.96894</v>
      </c>
      <c r="K24" s="119">
        <v>117.00569</v>
      </c>
      <c r="L24" s="119">
        <f t="shared" si="7"/>
        <v>537.66102610782082</v>
      </c>
      <c r="M24" s="122">
        <f t="shared" si="8"/>
        <v>0.73985514338396463</v>
      </c>
      <c r="N24" s="120">
        <f t="shared" si="9"/>
        <v>0.19231584816552194</v>
      </c>
      <c r="O24" s="119">
        <v>43319.351999999999</v>
      </c>
      <c r="P24" s="123">
        <f t="shared" si="10"/>
        <v>6.2776546521467372E-2</v>
      </c>
    </row>
    <row r="25" spans="2:19" ht="18" customHeight="1" x14ac:dyDescent="0.35">
      <c r="B25" s="31">
        <f t="shared" si="11"/>
        <v>2006</v>
      </c>
      <c r="C25" s="119">
        <f>'[1]Table A1'!O26</f>
        <v>15511.100175225643</v>
      </c>
      <c r="D25" s="119">
        <f>'[1]Table A2'!M25</f>
        <v>18530.733417412968</v>
      </c>
      <c r="E25" s="35">
        <f t="shared" si="6"/>
        <v>3019.6332421873249</v>
      </c>
      <c r="F25" s="119">
        <v>780.56838000000005</v>
      </c>
      <c r="G25" s="119">
        <v>559.29925000000003</v>
      </c>
      <c r="H25" s="119">
        <v>523.55944</v>
      </c>
      <c r="I25" s="119">
        <v>186.756</v>
      </c>
      <c r="J25" s="119">
        <v>125.04238000000001</v>
      </c>
      <c r="K25" s="119">
        <v>110.56594</v>
      </c>
      <c r="L25" s="119">
        <f t="shared" si="7"/>
        <v>733.841852187325</v>
      </c>
      <c r="M25" s="122">
        <f t="shared" si="8"/>
        <v>0.80309327452836932</v>
      </c>
      <c r="N25" s="120">
        <f t="shared" si="9"/>
        <v>0.16295271073026363</v>
      </c>
      <c r="O25" s="119">
        <v>53375.286999999997</v>
      </c>
      <c r="P25" s="123">
        <f t="shared" si="10"/>
        <v>5.6573620713033825E-2</v>
      </c>
    </row>
    <row r="26" spans="2:19" ht="18" customHeight="1" x14ac:dyDescent="0.35">
      <c r="B26" s="31">
        <f t="shared" si="11"/>
        <v>2007</v>
      </c>
      <c r="C26" s="119">
        <f>'[1]Table A1'!O27</f>
        <v>18738.355680497811</v>
      </c>
      <c r="D26" s="119">
        <f>'[1]Table A2'!M26</f>
        <v>22710.762696168214</v>
      </c>
      <c r="E26" s="35">
        <f t="shared" si="6"/>
        <v>3972.4070156704038</v>
      </c>
      <c r="F26" s="119">
        <v>1060</v>
      </c>
      <c r="G26" s="119">
        <v>797.87324999999998</v>
      </c>
      <c r="H26" s="119">
        <v>706.45712000000003</v>
      </c>
      <c r="I26" s="119">
        <v>192.08699999999999</v>
      </c>
      <c r="J26" s="119">
        <v>149.70761999999999</v>
      </c>
      <c r="K26" s="119">
        <v>101.46438000000001</v>
      </c>
      <c r="L26" s="119">
        <f t="shared" si="7"/>
        <v>964.81764567040364</v>
      </c>
      <c r="M26" s="122">
        <f t="shared" si="8"/>
        <v>0.77414834093238094</v>
      </c>
      <c r="N26" s="120">
        <f t="shared" si="9"/>
        <v>0.17491297270877798</v>
      </c>
      <c r="O26" s="119">
        <v>64563.413999999997</v>
      </c>
      <c r="P26" s="123">
        <f t="shared" si="10"/>
        <v>6.1527214401493759E-2</v>
      </c>
    </row>
    <row r="27" spans="2:19" ht="18" customHeight="1" x14ac:dyDescent="0.35">
      <c r="B27" s="31">
        <f t="shared" si="11"/>
        <v>2008</v>
      </c>
      <c r="C27" s="119">
        <f>'[1]Table A1'!O28</f>
        <v>10846.197186055533</v>
      </c>
      <c r="D27" s="119">
        <f>'[1]Table A2'!M27</f>
        <v>13662.371810910876</v>
      </c>
      <c r="E27" s="35">
        <f t="shared" si="6"/>
        <v>2816.1746248553427</v>
      </c>
      <c r="F27" s="119">
        <v>929.79938000000004</v>
      </c>
      <c r="G27" s="119">
        <v>599.52824999999996</v>
      </c>
      <c r="H27" s="119">
        <v>636.66700000000003</v>
      </c>
      <c r="I27" s="119">
        <v>177.02875</v>
      </c>
      <c r="J27" s="119">
        <v>49.89669</v>
      </c>
      <c r="K27" s="119">
        <v>93.860969999999995</v>
      </c>
      <c r="L27" s="119">
        <f t="shared" si="7"/>
        <v>329.3935848553424</v>
      </c>
      <c r="M27" s="122">
        <f t="shared" si="8"/>
        <v>0.62721351846687934</v>
      </c>
      <c r="N27" s="120">
        <f t="shared" si="9"/>
        <v>0.20612633471198052</v>
      </c>
      <c r="O27" s="119">
        <v>35811.160000000003</v>
      </c>
      <c r="P27" s="123">
        <f t="shared" si="10"/>
        <v>7.8639581204723405E-2</v>
      </c>
      <c r="R27" s="121"/>
      <c r="S27" s="130"/>
    </row>
    <row r="28" spans="2:19" ht="18" customHeight="1" x14ac:dyDescent="0.25">
      <c r="B28" s="31"/>
      <c r="C28" s="132" t="s">
        <v>37</v>
      </c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206"/>
    </row>
    <row r="29" spans="2:19" ht="18" customHeight="1" x14ac:dyDescent="0.25">
      <c r="B29" s="31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205"/>
    </row>
    <row r="30" spans="2:19" ht="18" customHeight="1" x14ac:dyDescent="0.35">
      <c r="B30" s="31">
        <v>2001</v>
      </c>
      <c r="C30" s="119">
        <f>'[1]Table A1'!O31</f>
        <v>8186.8939479326036</v>
      </c>
      <c r="D30" s="119">
        <f>'[1]Table A2'!M30</f>
        <v>9146.2750000000015</v>
      </c>
      <c r="E30" s="35">
        <f>D30-C30</f>
        <v>959.38105206739783</v>
      </c>
      <c r="F30" s="119">
        <f t="array" ref="F30:F37">TRANSPOSE('[1]Table A14'!B127:I127)</f>
        <v>-5.5735299999999999</v>
      </c>
      <c r="G30" s="119">
        <f t="array" ref="G30:G37">TRANSPOSE('[1]Table A14'!B42:I42)</f>
        <v>61.991810000000001</v>
      </c>
      <c r="H30" s="119">
        <f t="array" ref="H30:H37">TRANSPOSE('[1]Table A14'!B104:I104)</f>
        <v>-9.7421600000000002</v>
      </c>
      <c r="I30" s="119">
        <f t="array" ref="I30:I37">TRANSPOSE('[1]Table A14'!B226:I226)</f>
        <v>97.972499999999997</v>
      </c>
      <c r="J30" s="119">
        <f t="array" ref="J30:J37">TRANSPOSE('[1]Table A14'!B109:I109)</f>
        <v>56.882640000000002</v>
      </c>
      <c r="K30" s="119">
        <f t="array" ref="K30:K37">TRANSPOSE('[1]Table A14'!B205:I205)</f>
        <v>9.0764200000000006</v>
      </c>
      <c r="L30" s="119">
        <f t="shared" ref="L30:L37" si="12">E30-SUM(F30:K30)</f>
        <v>748.77337206739776</v>
      </c>
      <c r="M30" s="122">
        <f t="shared" ref="M30:M37" si="13">E30/E10</f>
        <v>0.37890682983053503</v>
      </c>
      <c r="N30" s="120">
        <f t="shared" ref="N30:N37" si="14">E30/D30</f>
        <v>0.10489309058249371</v>
      </c>
      <c r="O30" s="119">
        <v>37223.546000000002</v>
      </c>
      <c r="P30" s="123">
        <f t="shared" ref="P30:P37" si="15">E30/O30</f>
        <v>2.5773499710838879E-2</v>
      </c>
    </row>
    <row r="31" spans="2:19" ht="18" customHeight="1" x14ac:dyDescent="0.35">
      <c r="B31" s="31">
        <f t="shared" ref="B31:B37" si="16">B30+1</f>
        <v>2002</v>
      </c>
      <c r="C31" s="119">
        <f>'[1]Table A1'!O32</f>
        <v>10188.144356170249</v>
      </c>
      <c r="D31" s="119">
        <f>'[1]Table A2'!M31</f>
        <v>11079.104000000001</v>
      </c>
      <c r="E31" s="35">
        <f t="shared" ref="E31:E37" si="17">D31-C31</f>
        <v>890.95964382975217</v>
      </c>
      <c r="F31" s="119">
        <v>-6.5489799999999994</v>
      </c>
      <c r="G31" s="119">
        <v>21.704999999999998</v>
      </c>
      <c r="H31" s="119">
        <v>-5.6946199999999996</v>
      </c>
      <c r="I31" s="119">
        <v>102.89575000000001</v>
      </c>
      <c r="J31" s="119">
        <v>42.684230000000007</v>
      </c>
      <c r="K31" s="119">
        <v>6.4502499999999996</v>
      </c>
      <c r="L31" s="119">
        <f t="shared" si="12"/>
        <v>729.46801382975218</v>
      </c>
      <c r="M31" s="122">
        <f t="shared" si="13"/>
        <v>0.37247259441923991</v>
      </c>
      <c r="N31" s="120">
        <f t="shared" si="14"/>
        <v>8.0418023319372409E-2</v>
      </c>
      <c r="O31" s="119">
        <v>42576.585999999996</v>
      </c>
      <c r="P31" s="123">
        <f t="shared" si="15"/>
        <v>2.0926047096161075E-2</v>
      </c>
    </row>
    <row r="32" spans="2:19" ht="18" customHeight="1" x14ac:dyDescent="0.35">
      <c r="B32" s="31">
        <f t="shared" si="16"/>
        <v>2003</v>
      </c>
      <c r="C32" s="119">
        <f>'[1]Table A1'!O33</f>
        <v>13233.756411125492</v>
      </c>
      <c r="D32" s="119">
        <f>'[1]Table A2'!M32</f>
        <v>14151.683000000001</v>
      </c>
      <c r="E32" s="35">
        <f t="shared" si="17"/>
        <v>917.92658887450852</v>
      </c>
      <c r="F32" s="119">
        <v>-10.81517</v>
      </c>
      <c r="G32" s="119">
        <v>0</v>
      </c>
      <c r="H32" s="119">
        <v>-1.8489100000000001</v>
      </c>
      <c r="I32" s="119">
        <v>154.31100000000001</v>
      </c>
      <c r="J32" s="119">
        <v>40.637279999999997</v>
      </c>
      <c r="K32" s="119">
        <v>14.55692</v>
      </c>
      <c r="L32" s="119">
        <f t="shared" si="12"/>
        <v>721.08546887450848</v>
      </c>
      <c r="M32" s="122">
        <f t="shared" si="13"/>
        <v>0.32121374470679398</v>
      </c>
      <c r="N32" s="120">
        <f t="shared" si="14"/>
        <v>6.4863422172084295E-2</v>
      </c>
      <c r="O32" s="119">
        <v>50416.451999999997</v>
      </c>
      <c r="P32" s="123">
        <f t="shared" si="15"/>
        <v>1.8206885896582103E-2</v>
      </c>
    </row>
    <row r="33" spans="2:16" ht="18" customHeight="1" x14ac:dyDescent="0.35">
      <c r="B33" s="31">
        <f t="shared" si="16"/>
        <v>2004</v>
      </c>
      <c r="C33" s="119">
        <f>'[1]Table A1'!O34</f>
        <v>16208.537562931118</v>
      </c>
      <c r="D33" s="119">
        <f>'[1]Table A2'!M33</f>
        <v>17180.213</v>
      </c>
      <c r="E33" s="35">
        <f t="shared" si="17"/>
        <v>971.67543706888137</v>
      </c>
      <c r="F33" s="119">
        <v>-11.988379999999999</v>
      </c>
      <c r="G33" s="119">
        <v>0</v>
      </c>
      <c r="H33" s="119">
        <v>47.378410000000002</v>
      </c>
      <c r="I33" s="119">
        <v>157.41499999999999</v>
      </c>
      <c r="J33" s="119">
        <v>78.136119999999991</v>
      </c>
      <c r="K33" s="119">
        <v>24.569610000000001</v>
      </c>
      <c r="L33" s="119">
        <f t="shared" si="12"/>
        <v>676.16467706888136</v>
      </c>
      <c r="M33" s="122">
        <f t="shared" si="13"/>
        <v>0.29302411126980543</v>
      </c>
      <c r="N33" s="120">
        <f t="shared" si="14"/>
        <v>5.6557822482694559E-2</v>
      </c>
      <c r="O33" s="119">
        <v>57534.252999999997</v>
      </c>
      <c r="P33" s="123">
        <f t="shared" si="15"/>
        <v>1.6888642615536895E-2</v>
      </c>
    </row>
    <row r="34" spans="2:16" ht="18" customHeight="1" x14ac:dyDescent="0.35">
      <c r="B34" s="31">
        <f t="shared" si="16"/>
        <v>2005</v>
      </c>
      <c r="C34" s="119">
        <f>'[1]Table A1'!O35</f>
        <v>17301.948807298202</v>
      </c>
      <c r="D34" s="119">
        <f>'[1]Table A2'!M34</f>
        <v>18258.147000000001</v>
      </c>
      <c r="E34" s="35">
        <f t="shared" si="17"/>
        <v>956.19819270179869</v>
      </c>
      <c r="F34" s="119">
        <v>-13.2165</v>
      </c>
      <c r="G34" s="119">
        <v>0</v>
      </c>
      <c r="H34" s="119">
        <v>74.086780000000005</v>
      </c>
      <c r="I34" s="119">
        <v>212.67449999999999</v>
      </c>
      <c r="J34" s="119">
        <v>53.121839999999999</v>
      </c>
      <c r="K34" s="119">
        <v>19.177610000000001</v>
      </c>
      <c r="L34" s="119">
        <f t="shared" si="12"/>
        <v>610.35396270179865</v>
      </c>
      <c r="M34" s="122">
        <f t="shared" si="13"/>
        <v>0.26014485661603493</v>
      </c>
      <c r="N34" s="120">
        <f t="shared" si="14"/>
        <v>5.2371042510600811E-2</v>
      </c>
      <c r="O34" s="119">
        <v>59145.298000000003</v>
      </c>
      <c r="P34" s="123">
        <f t="shared" si="15"/>
        <v>1.6166935074057767E-2</v>
      </c>
    </row>
    <row r="35" spans="2:16" s="1" customFormat="1" ht="18" customHeight="1" x14ac:dyDescent="0.35">
      <c r="B35" s="31">
        <f t="shared" si="16"/>
        <v>2006</v>
      </c>
      <c r="C35" s="119">
        <f>'[1]Table A1'!O36</f>
        <v>21460.489091917309</v>
      </c>
      <c r="D35" s="119">
        <f>'[1]Table A2'!M35</f>
        <v>22200.858999999997</v>
      </c>
      <c r="E35" s="35">
        <f t="shared" si="17"/>
        <v>740.3699080826882</v>
      </c>
      <c r="F35" s="119">
        <v>-14.20091</v>
      </c>
      <c r="G35" s="119">
        <v>0</v>
      </c>
      <c r="H35" s="119">
        <v>3.3138800000000002</v>
      </c>
      <c r="I35" s="119">
        <v>167.51499999999999</v>
      </c>
      <c r="J35" s="119">
        <v>105.50744</v>
      </c>
      <c r="K35" s="119">
        <v>24.862970000000001</v>
      </c>
      <c r="L35" s="119">
        <f t="shared" si="12"/>
        <v>453.3715280826882</v>
      </c>
      <c r="M35" s="122">
        <f t="shared" si="13"/>
        <v>0.1969067254716321</v>
      </c>
      <c r="N35" s="120">
        <f t="shared" si="14"/>
        <v>3.3348705474985821E-2</v>
      </c>
      <c r="O35" s="119">
        <v>67962.213000000003</v>
      </c>
      <c r="P35" s="123">
        <f t="shared" si="15"/>
        <v>1.0893846380233206E-2</v>
      </c>
    </row>
    <row r="36" spans="2:16" ht="18" customHeight="1" x14ac:dyDescent="0.35">
      <c r="B36" s="31">
        <f t="shared" si="16"/>
        <v>2007</v>
      </c>
      <c r="C36" s="119">
        <f>'[1]Table A1'!O37</f>
        <v>25431.760653807527</v>
      </c>
      <c r="D36" s="119">
        <f>'[1]Table A2'!M36</f>
        <v>26590.679</v>
      </c>
      <c r="E36" s="35">
        <f t="shared" si="17"/>
        <v>1158.9183461924731</v>
      </c>
      <c r="F36" s="119">
        <v>-20.905090000000001</v>
      </c>
      <c r="G36" s="119">
        <v>58.631250000000001</v>
      </c>
      <c r="H36" s="119">
        <v>-24.84994</v>
      </c>
      <c r="I36" s="119">
        <v>72.108000000000004</v>
      </c>
      <c r="J36" s="119">
        <v>210.06941</v>
      </c>
      <c r="K36" s="119">
        <v>8.2916000000000007</v>
      </c>
      <c r="L36" s="119">
        <f t="shared" si="12"/>
        <v>855.57311619247309</v>
      </c>
      <c r="M36" s="122">
        <f t="shared" si="13"/>
        <v>0.22585165906761695</v>
      </c>
      <c r="N36" s="120">
        <f t="shared" si="14"/>
        <v>4.3583631173633175E-2</v>
      </c>
      <c r="O36" s="119">
        <v>78733.853999999992</v>
      </c>
      <c r="P36" s="123">
        <f t="shared" si="15"/>
        <v>1.471944134974611E-2</v>
      </c>
    </row>
    <row r="37" spans="2:16" ht="18" customHeight="1" thickBot="1" x14ac:dyDescent="0.4">
      <c r="B37" s="53">
        <f t="shared" si="16"/>
        <v>2008</v>
      </c>
      <c r="C37" s="124">
        <f>'[1]Table A1'!O38</f>
        <v>24761.104062287784</v>
      </c>
      <c r="D37" s="124">
        <f>'[1]Table A2'!M37</f>
        <v>26434.906999999999</v>
      </c>
      <c r="E37" s="54">
        <f t="shared" si="17"/>
        <v>1673.8029377122148</v>
      </c>
      <c r="F37" s="124">
        <v>-18.244589999999999</v>
      </c>
      <c r="G37" s="124">
        <v>241.16911999999999</v>
      </c>
      <c r="H37" s="124">
        <v>-33.487190000000005</v>
      </c>
      <c r="I37" s="124">
        <v>32.825000000000003</v>
      </c>
      <c r="J37" s="124">
        <v>241.33256</v>
      </c>
      <c r="K37" s="124">
        <v>4.0100699999999998</v>
      </c>
      <c r="L37" s="124">
        <f t="shared" si="12"/>
        <v>1206.1979677122149</v>
      </c>
      <c r="M37" s="125">
        <f t="shared" si="13"/>
        <v>0.37278648153311988</v>
      </c>
      <c r="N37" s="126">
        <f t="shared" si="14"/>
        <v>6.3317905287588669E-2</v>
      </c>
      <c r="O37" s="124">
        <v>83268.678</v>
      </c>
      <c r="P37" s="127">
        <f t="shared" si="15"/>
        <v>2.0101231074092646E-2</v>
      </c>
    </row>
    <row r="38" spans="2:16" ht="13.8" thickTop="1" x14ac:dyDescent="0.25">
      <c r="O38" s="128"/>
    </row>
    <row r="39" spans="2:16" x14ac:dyDescent="0.25">
      <c r="O39" s="128"/>
    </row>
    <row r="41" spans="2:16" x14ac:dyDescent="0.25">
      <c r="N41" s="60"/>
      <c r="P41" s="44"/>
    </row>
    <row r="42" spans="2:16" ht="13.8" x14ac:dyDescent="0.25">
      <c r="E42" s="129"/>
      <c r="N42" s="60"/>
      <c r="P42" s="44"/>
    </row>
    <row r="43" spans="2:16" ht="13.8" x14ac:dyDescent="0.25">
      <c r="E43" s="129"/>
      <c r="F43" s="129"/>
      <c r="N43" s="60"/>
      <c r="P43" s="44"/>
    </row>
    <row r="44" spans="2:16" ht="13.8" x14ac:dyDescent="0.25">
      <c r="E44" s="129"/>
      <c r="F44" s="129"/>
      <c r="P44" s="44"/>
    </row>
    <row r="45" spans="2:16" ht="13.8" x14ac:dyDescent="0.25">
      <c r="E45" s="129"/>
      <c r="F45" s="129"/>
      <c r="P45" s="44"/>
    </row>
    <row r="46" spans="2:16" ht="13.8" x14ac:dyDescent="0.25">
      <c r="E46" s="129"/>
      <c r="F46" s="129"/>
    </row>
    <row r="47" spans="2:16" ht="13.8" x14ac:dyDescent="0.25">
      <c r="E47" s="129"/>
      <c r="F47" s="129"/>
    </row>
    <row r="48" spans="2:16" ht="13.8" x14ac:dyDescent="0.25">
      <c r="E48" s="129"/>
      <c r="F48" s="129"/>
    </row>
    <row r="49" spans="5:6" ht="13.8" x14ac:dyDescent="0.25">
      <c r="E49" s="129"/>
      <c r="F49" s="129"/>
    </row>
  </sheetData>
  <mergeCells count="20">
    <mergeCell ref="B2:P2"/>
    <mergeCell ref="C4:P4"/>
    <mergeCell ref="C5:C6"/>
    <mergeCell ref="D5:D6"/>
    <mergeCell ref="E5:E6"/>
    <mergeCell ref="F5:K5"/>
    <mergeCell ref="M5:M7"/>
    <mergeCell ref="O5:O7"/>
    <mergeCell ref="F6:F7"/>
    <mergeCell ref="G6:G7"/>
    <mergeCell ref="P6:P7"/>
    <mergeCell ref="C8:P9"/>
    <mergeCell ref="C18:P19"/>
    <mergeCell ref="C28:P29"/>
    <mergeCell ref="H6:H7"/>
    <mergeCell ref="I6:I7"/>
    <mergeCell ref="J6:J7"/>
    <mergeCell ref="K6:K7"/>
    <mergeCell ref="L6:L7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Zucman 2013</vt:lpstr>
      <vt:lpstr>Table A1</vt:lpstr>
      <vt:lpstr>Table A2</vt:lpstr>
      <vt:lpstr>Table A3</vt:lpstr>
      <vt:lpstr>'Table A1'!Zone_d_impression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Godar Sarah</dc:creator>
  <cp:lastModifiedBy>Souleymane Faye</cp:lastModifiedBy>
  <dcterms:created xsi:type="dcterms:W3CDTF">2023-06-27T09:10:32Z</dcterms:created>
  <dcterms:modified xsi:type="dcterms:W3CDTF">2023-10-29T16:34:05Z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2023-10-11T12:06:08Z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89e77033-8876-4ceb-8259-983014a016a2</vt:lpwstr>
  </property>
  <property fmtid="{D5CDD505-2E9C-101B-9397-08002B2CF9AE}" pid="7" name="MSIP_Label_defa4170-0d19-0005-0004-bc88714345d2_ActionId">
    <vt:lpwstr>1741d18f-27b3-47de-b71a-843aa7f87cfe</vt:lpwstr>
  </property>
  <property fmtid="{D5CDD505-2E9C-101B-9397-08002B2CF9AE}" pid="8" name="MSIP_Label_defa4170-0d19-0005-0004-bc88714345d2_ContentBits">
    <vt:lpwstr>0</vt:lpwstr>
  </property>
</Properties>
</file>