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5460"/>
  </bookViews>
  <sheets>
    <sheet name="template" sheetId="1" r:id="rId1"/>
  </sheets>
  <calcPr calcId="124519"/>
</workbook>
</file>

<file path=xl/calcChain.xml><?xml version="1.0" encoding="utf-8"?>
<calcChain xmlns="http://schemas.openxmlformats.org/spreadsheetml/2006/main">
  <c r="B143" i="1"/>
  <c r="B141"/>
  <c r="M43"/>
  <c r="L43"/>
  <c r="H43"/>
  <c r="G43"/>
  <c r="G8" s="1"/>
  <c r="N7" s="1"/>
  <c r="E43"/>
  <c r="J43" s="1"/>
  <c r="D43"/>
  <c r="M42"/>
  <c r="L42"/>
  <c r="K42"/>
  <c r="J42"/>
  <c r="M41"/>
  <c r="L41"/>
  <c r="K41"/>
  <c r="J41"/>
  <c r="M40"/>
  <c r="L40"/>
  <c r="K40"/>
  <c r="J40"/>
  <c r="M39"/>
  <c r="L39"/>
  <c r="K39"/>
  <c r="J39"/>
  <c r="M38"/>
  <c r="L38"/>
  <c r="K38"/>
  <c r="J38"/>
  <c r="M37"/>
  <c r="L37"/>
  <c r="K37"/>
  <c r="J37"/>
  <c r="M36"/>
  <c r="L36"/>
  <c r="K36"/>
  <c r="J36"/>
  <c r="M35"/>
  <c r="L35"/>
  <c r="K35"/>
  <c r="J35"/>
  <c r="M34"/>
  <c r="L34"/>
  <c r="K34"/>
  <c r="J34"/>
  <c r="M33"/>
  <c r="L33"/>
  <c r="K33"/>
  <c r="J33"/>
  <c r="M32"/>
  <c r="L32"/>
  <c r="K32"/>
  <c r="J32"/>
  <c r="M31"/>
  <c r="L31"/>
  <c r="K31"/>
  <c r="J31"/>
  <c r="M30"/>
  <c r="L30"/>
  <c r="K30"/>
  <c r="J30"/>
  <c r="M29"/>
  <c r="L29"/>
  <c r="K29"/>
  <c r="J29"/>
  <c r="M28"/>
  <c r="L28"/>
  <c r="K28"/>
  <c r="J28"/>
  <c r="M27"/>
  <c r="L27"/>
  <c r="K27"/>
  <c r="J27"/>
  <c r="M26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G9"/>
  <c r="G7"/>
  <c r="N6" s="1"/>
  <c r="B142" s="1"/>
  <c r="B7"/>
  <c r="G6"/>
  <c r="S2"/>
  <c r="F43" l="1"/>
  <c r="G10" s="1"/>
  <c r="K43"/>
</calcChain>
</file>

<file path=xl/sharedStrings.xml><?xml version="1.0" encoding="utf-8"?>
<sst xmlns="http://schemas.openxmlformats.org/spreadsheetml/2006/main" count="27" uniqueCount="26">
  <si>
    <t>Bonjour,</t>
  </si>
  <si>
    <t>SFR SST FTTH à 17h [ QS : 98,46% ]</t>
  </si>
  <si>
    <t>SFR SST FTTH</t>
  </si>
  <si>
    <t>Appels Présentés</t>
  </si>
  <si>
    <t>% Traités / Présentés</t>
  </si>
  <si>
    <t>Appels Traités</t>
  </si>
  <si>
    <t>% Aban + Diss / Présentés</t>
  </si>
  <si>
    <t>Appels Abandonnés</t>
  </si>
  <si>
    <t>Appels Dissuadés</t>
  </si>
  <si>
    <t>DMT</t>
  </si>
  <si>
    <t xml:space="preserve"> </t>
  </si>
  <si>
    <t>GLOBAL SFR SST FTTH</t>
  </si>
  <si>
    <t>Actes commandés</t>
  </si>
  <si>
    <t>Présentés</t>
  </si>
  <si>
    <t>Traités</t>
  </si>
  <si>
    <t>Abandonnés</t>
  </si>
  <si>
    <t>Dissuadés</t>
  </si>
  <si>
    <t>Capacitaire</t>
  </si>
  <si>
    <t>QS             [Traités / Présentés]
%</t>
  </si>
  <si>
    <t>Taux d'abandon  [Abandonnés/ Présentés]
%</t>
  </si>
  <si>
    <t>QS/ capa</t>
  </si>
  <si>
    <t>Qualité d'engagement %</t>
  </si>
  <si>
    <t>Total</t>
  </si>
  <si>
    <t>Cordialement,</t>
  </si>
  <si>
    <t>La Direction Prévisions-Planification-Vigie</t>
  </si>
  <si>
    <t>​</t>
  </si>
</sst>
</file>

<file path=xl/styles.xml><?xml version="1.0" encoding="utf-8"?>
<styleSheet xmlns="http://schemas.openxmlformats.org/spreadsheetml/2006/main">
  <numFmts count="10">
    <numFmt numFmtId="44" formatCode="_(&quot;€&quot;* #,##0.00_);_(&quot;€&quot;* \(#,##0.00\);_(&quot;€&quot;* &quot;-&quot;??_);_(@_)"/>
    <numFmt numFmtId="43" formatCode="_(* #,##0.00_);_(* \(#,##0.00\);_(* &quot;-&quot;??_);_(@_)"/>
    <numFmt numFmtId="164" formatCode="[$-F400]h:mm:ss\ AM/PM"/>
    <numFmt numFmtId="165" formatCode="[$-40C]d\ mmmm\ yyyy;@"/>
    <numFmt numFmtId="166" formatCode="0.00\ %"/>
    <numFmt numFmtId="167" formatCode="h:mm;@"/>
    <numFmt numFmtId="168" formatCode="00\:00"/>
    <numFmt numFmtId="169" formatCode="_-* #,##0.00\ [$€]_-;\-* #,##0.00\ [$€]_-;_-* &quot;-&quot;??\ [$€]_-;_-@_-"/>
    <numFmt numFmtId="170" formatCode="_-* #,##0.00&quot; €&quot;_-;\-* #,##0.00&quot; €&quot;_-;_-* \-??&quot; €&quot;_-;_-@_-"/>
    <numFmt numFmtId="171" formatCode="_-* #,##0.00\ _F_-;\-* #,##0.00\ _F_-;_-* &quot;-&quot;??\ _F_-;_-@_-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sz val="11"/>
      <color theme="4" tint="-0.249977111117893"/>
      <name val="Calibri"/>
      <family val="2"/>
      <scheme val="minor"/>
    </font>
    <font>
      <b/>
      <sz val="8.5"/>
      <name val="Tahoma"/>
      <family val="2"/>
    </font>
    <font>
      <sz val="10"/>
      <color rgb="FF1204C4"/>
      <name val="Tahoma"/>
      <family val="2"/>
    </font>
    <font>
      <b/>
      <sz val="9"/>
      <color indexed="9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0"/>
      <name val="Arial"/>
      <family val="2"/>
    </font>
    <font>
      <sz val="8.5"/>
      <name val="Tahoma"/>
      <family val="2"/>
    </font>
    <font>
      <b/>
      <sz val="8"/>
      <color theme="0"/>
      <name val="Tahoma"/>
      <family val="2"/>
    </font>
    <font>
      <sz val="10"/>
      <color indexed="8"/>
      <name val="Arial"/>
      <family val="2"/>
    </font>
    <font>
      <sz val="11"/>
      <color rgb="FF538DD5"/>
      <name val="Calibri"/>
      <family val="2"/>
    </font>
    <font>
      <sz val="10"/>
      <color rgb="FF000000"/>
      <name val="Arial"/>
      <family val="2"/>
    </font>
    <font>
      <sz val="11"/>
      <color rgb="FF4F81BD"/>
      <name val="Calibri"/>
      <family val="2"/>
    </font>
    <font>
      <b/>
      <sz val="10"/>
      <color rgb="FF0B5394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365F9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E745A5"/>
      <name val="Calibri"/>
      <family val="2"/>
      <scheme val="minor"/>
    </font>
    <font>
      <sz val="12"/>
      <name val="Times New Roman"/>
      <family val="1"/>
    </font>
    <font>
      <sz val="10"/>
      <color indexed="8"/>
      <name val="Arial"/>
      <family val="2"/>
      <charset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</fonts>
  <fills count="5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5" tint="0.59999389629810485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indexed="9"/>
      </patternFill>
    </fill>
    <fill>
      <patternFill patternType="solid">
        <fgColor theme="2" tint="-0.499984740745262"/>
        <bgColor indexed="12"/>
      </patternFill>
    </fill>
    <fill>
      <patternFill patternType="solid">
        <fgColor theme="0"/>
        <bgColor indexed="23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12"/>
      </patternFill>
    </fill>
    <fill>
      <patternFill patternType="solid">
        <fgColor indexed="65"/>
        <bgColor indexed="9"/>
      </patternFill>
    </fill>
    <fill>
      <patternFill patternType="solid">
        <fgColor indexed="10"/>
        <bgColor indexed="12"/>
      </patternFill>
    </fill>
    <fill>
      <patternFill patternType="solid">
        <fgColor theme="2" tint="-0.249977111117893"/>
        <bgColor indexed="11"/>
      </patternFill>
    </fill>
    <fill>
      <patternFill patternType="solid">
        <fgColor rgb="FFFFFF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89">
    <xf numFmtId="0" fontId="0" fillId="0" borderId="0"/>
    <xf numFmtId="9" fontId="1" fillId="0" borderId="0" applyFont="0" applyFill="0" applyBorder="0" applyAlignment="0" applyProtection="0"/>
    <xf numFmtId="9" fontId="9" fillId="0" borderId="0" applyFill="0" applyBorder="0" applyAlignment="0" applyProtection="0"/>
    <xf numFmtId="0" fontId="12" fillId="0" borderId="0">
      <alignment vertical="top"/>
    </xf>
    <xf numFmtId="0" fontId="9" fillId="0" borderId="0"/>
    <xf numFmtId="0" fontId="17" fillId="0" borderId="0" applyNumberFormat="0" applyFill="0" applyBorder="0" applyAlignment="0" applyProtection="0"/>
    <xf numFmtId="0" fontId="9" fillId="0" borderId="0">
      <alignment vertical="top"/>
    </xf>
    <xf numFmtId="0" fontId="9" fillId="0" borderId="0"/>
    <xf numFmtId="0" fontId="9" fillId="0" borderId="0"/>
    <xf numFmtId="0" fontId="9" fillId="0" borderId="0">
      <alignment vertical="top"/>
    </xf>
    <xf numFmtId="0" fontId="9" fillId="0" borderId="0"/>
    <xf numFmtId="0" fontId="9" fillId="0" borderId="0">
      <alignment vertical="top"/>
    </xf>
    <xf numFmtId="0" fontId="9" fillId="0" borderId="0"/>
    <xf numFmtId="0" fontId="9" fillId="0" borderId="0"/>
    <xf numFmtId="0" fontId="9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9" fillId="0" borderId="0"/>
    <xf numFmtId="0" fontId="9" fillId="0" borderId="0">
      <alignment vertical="top"/>
    </xf>
    <xf numFmtId="0" fontId="9" fillId="0" borderId="0">
      <alignment vertical="top"/>
    </xf>
    <xf numFmtId="0" fontId="21" fillId="0" borderId="0"/>
    <xf numFmtId="0" fontId="9" fillId="0" borderId="0">
      <alignment vertical="top"/>
    </xf>
    <xf numFmtId="0" fontId="12" fillId="0" borderId="0">
      <alignment vertical="top"/>
    </xf>
    <xf numFmtId="0" fontId="22" fillId="0" borderId="0">
      <alignment vertical="top"/>
    </xf>
    <xf numFmtId="0" fontId="1" fillId="3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1" fillId="5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1" fillId="7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1" fillId="9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1" fillId="11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1" fillId="1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1" fillId="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1" fillId="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" fillId="8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10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1" fillId="12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1" fillId="14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6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47" borderId="25" applyNumberFormat="0" applyAlignment="0" applyProtection="0"/>
    <xf numFmtId="0" fontId="27" fillId="0" borderId="26" applyNumberFormat="0" applyFill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9" fillId="48" borderId="27" applyNumberFormat="0" applyFont="0" applyAlignment="0" applyProtection="0"/>
    <xf numFmtId="0" fontId="9" fillId="48" borderId="27" applyNumberFormat="0" applyFont="0" applyAlignment="0" applyProtection="0"/>
    <xf numFmtId="0" fontId="9" fillId="48" borderId="27" applyNumberFormat="0" applyFont="0" applyAlignment="0" applyProtection="0"/>
    <xf numFmtId="0" fontId="9" fillId="48" borderId="27" applyNumberFormat="0" applyFont="0" applyAlignment="0" applyProtection="0"/>
    <xf numFmtId="0" fontId="28" fillId="34" borderId="25" applyNumberFormat="0" applyAlignment="0" applyProtection="0"/>
    <xf numFmtId="44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9" fillId="0" borderId="0" applyFill="0" applyBorder="0" applyAlignment="0" applyProtection="0"/>
    <xf numFmtId="169" fontId="9" fillId="0" borderId="0" applyFont="0" applyFill="0" applyBorder="0" applyAlignment="0" applyProtection="0"/>
    <xf numFmtId="0" fontId="29" fillId="30" borderId="0" applyNumberFormat="0" applyBorder="0" applyAlignment="0" applyProtection="0"/>
    <xf numFmtId="17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ill="0" applyBorder="0" applyAlignment="0" applyProtection="0"/>
    <xf numFmtId="43" fontId="9" fillId="0" borderId="0" applyFill="0" applyBorder="0" applyAlignment="0" applyProtection="0"/>
    <xf numFmtId="43" fontId="9" fillId="0" borderId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43" fontId="9" fillId="0" borderId="0" applyFill="0" applyBorder="0" applyAlignment="0" applyProtection="0"/>
    <xf numFmtId="43" fontId="9" fillId="0" borderId="0" applyFill="0" applyBorder="0" applyAlignment="0" applyProtection="0"/>
    <xf numFmtId="17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ill="0" applyBorder="0" applyAlignment="0" applyProtection="0"/>
    <xf numFmtId="43" fontId="9" fillId="0" borderId="0" applyFill="0" applyBorder="0" applyAlignment="0" applyProtection="0"/>
    <xf numFmtId="43" fontId="9" fillId="0" borderId="0" applyFill="0" applyBorder="0" applyAlignment="0" applyProtection="0"/>
    <xf numFmtId="43" fontId="9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ill="0" applyBorder="0" applyAlignment="0" applyProtection="0"/>
    <xf numFmtId="171" fontId="9" fillId="0" borderId="0" applyFont="0" applyFill="0" applyBorder="0" applyAlignment="0" applyProtection="0"/>
    <xf numFmtId="0" fontId="30" fillId="49" borderId="0" applyNumberFormat="0" applyBorder="0" applyAlignment="0" applyProtection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/>
    <xf numFmtId="0" fontId="9" fillId="0" borderId="0">
      <alignment vertical="top"/>
    </xf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>
      <alignment vertical="top"/>
    </xf>
    <xf numFmtId="0" fontId="9" fillId="0" borderId="0">
      <alignment vertical="top"/>
    </xf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1" fillId="31" borderId="0" applyNumberFormat="0" applyBorder="0" applyAlignment="0" applyProtection="0"/>
    <xf numFmtId="0" fontId="32" fillId="47" borderId="28" applyNumberFormat="0" applyAlignment="0" applyProtection="0"/>
    <xf numFmtId="0" fontId="9" fillId="0" borderId="0"/>
    <xf numFmtId="0" fontId="21" fillId="0" borderId="0"/>
    <xf numFmtId="0" fontId="12" fillId="0" borderId="0">
      <alignment vertical="top"/>
    </xf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29" applyNumberFormat="0" applyFill="0" applyAlignment="0" applyProtection="0"/>
    <xf numFmtId="0" fontId="36" fillId="0" borderId="30" applyNumberFormat="0" applyFill="0" applyAlignment="0" applyProtection="0"/>
    <xf numFmtId="0" fontId="37" fillId="0" borderId="31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32" applyNumberFormat="0" applyFill="0" applyAlignment="0" applyProtection="0"/>
    <xf numFmtId="0" fontId="39" fillId="50" borderId="33" applyNumberFormat="0" applyAlignment="0" applyProtection="0"/>
  </cellStyleXfs>
  <cellXfs count="69">
    <xf numFmtId="0" fontId="0" fillId="0" borderId="0" xfId="0"/>
    <xf numFmtId="0" fontId="2" fillId="0" borderId="0" xfId="0" applyFont="1"/>
    <xf numFmtId="0" fontId="3" fillId="15" borderId="0" xfId="0" applyFont="1" applyFill="1" applyAlignment="1">
      <alignment horizontal="left"/>
    </xf>
    <xf numFmtId="0" fontId="2" fillId="16" borderId="0" xfId="0" applyNumberFormat="1" applyFont="1" applyFill="1" applyBorder="1" applyAlignment="1"/>
    <xf numFmtId="0" fontId="4" fillId="17" borderId="2" xfId="0" applyNumberFormat="1" applyFont="1" applyFill="1" applyBorder="1" applyAlignment="1">
      <alignment horizontal="center" vertical="center"/>
    </xf>
    <xf numFmtId="0" fontId="4" fillId="17" borderId="3" xfId="0" applyNumberFormat="1" applyFont="1" applyFill="1" applyBorder="1" applyAlignment="1">
      <alignment horizontal="center" vertical="center"/>
    </xf>
    <xf numFmtId="0" fontId="4" fillId="17" borderId="4" xfId="0" applyNumberFormat="1" applyFont="1" applyFill="1" applyBorder="1" applyAlignment="1">
      <alignment horizontal="center" vertical="center"/>
    </xf>
    <xf numFmtId="164" fontId="2" fillId="0" borderId="0" xfId="0" applyNumberFormat="1" applyFont="1"/>
    <xf numFmtId="0" fontId="5" fillId="16" borderId="0" xfId="0" applyNumberFormat="1" applyFont="1" applyFill="1" applyBorder="1" applyAlignment="1">
      <alignment vertical="center"/>
    </xf>
    <xf numFmtId="0" fontId="6" fillId="18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/>
    </xf>
    <xf numFmtId="0" fontId="6" fillId="18" borderId="5" xfId="0" applyNumberFormat="1" applyFont="1" applyFill="1" applyBorder="1" applyAlignment="1">
      <alignment horizontal="center" vertical="center" wrapText="1"/>
    </xf>
    <xf numFmtId="0" fontId="2" fillId="16" borderId="0" xfId="0" applyNumberFormat="1" applyFont="1" applyFill="1" applyBorder="1" applyAlignment="1">
      <alignment horizontal="center" vertical="center"/>
    </xf>
    <xf numFmtId="0" fontId="7" fillId="19" borderId="6" xfId="0" applyNumberFormat="1" applyFont="1" applyFill="1" applyBorder="1" applyAlignment="1">
      <alignment horizontal="center" vertical="center" wrapText="1"/>
    </xf>
    <xf numFmtId="0" fontId="7" fillId="19" borderId="7" xfId="0" applyNumberFormat="1" applyFont="1" applyFill="1" applyBorder="1" applyAlignment="1">
      <alignment horizontal="center" vertical="center" wrapText="1"/>
    </xf>
    <xf numFmtId="1" fontId="8" fillId="20" borderId="8" xfId="0" applyNumberFormat="1" applyFont="1" applyFill="1" applyBorder="1" applyAlignment="1">
      <alignment horizontal="center" vertical="center"/>
    </xf>
    <xf numFmtId="0" fontId="7" fillId="21" borderId="9" xfId="0" applyNumberFormat="1" applyFont="1" applyFill="1" applyBorder="1" applyAlignment="1">
      <alignment horizontal="center" vertical="center" wrapText="1"/>
    </xf>
    <xf numFmtId="10" fontId="10" fillId="22" borderId="9" xfId="2" applyNumberFormat="1" applyFont="1" applyFill="1" applyBorder="1" applyAlignment="1" applyProtection="1">
      <alignment horizontal="center" vertical="center" wrapText="1"/>
    </xf>
    <xf numFmtId="165" fontId="7" fillId="23" borderId="10" xfId="0" applyNumberFormat="1" applyFont="1" applyFill="1" applyBorder="1" applyAlignment="1">
      <alignment horizontal="center" vertical="center" wrapText="1"/>
    </xf>
    <xf numFmtId="0" fontId="7" fillId="19" borderId="11" xfId="0" applyNumberFormat="1" applyFont="1" applyFill="1" applyBorder="1" applyAlignment="1">
      <alignment horizontal="center" vertical="center" wrapText="1"/>
    </xf>
    <xf numFmtId="0" fontId="7" fillId="19" borderId="12" xfId="0" applyNumberFormat="1" applyFont="1" applyFill="1" applyBorder="1" applyAlignment="1">
      <alignment horizontal="center" vertical="center" wrapText="1"/>
    </xf>
    <xf numFmtId="1" fontId="8" fillId="20" borderId="9" xfId="0" applyNumberFormat="1" applyFont="1" applyFill="1" applyBorder="1" applyAlignment="1">
      <alignment horizontal="center" vertical="center"/>
    </xf>
    <xf numFmtId="0" fontId="7" fillId="24" borderId="9" xfId="0" applyNumberFormat="1" applyFont="1" applyFill="1" applyBorder="1" applyAlignment="1">
      <alignment horizontal="center" vertical="center" wrapText="1"/>
    </xf>
    <xf numFmtId="166" fontId="8" fillId="25" borderId="9" xfId="0" applyNumberFormat="1" applyFont="1" applyFill="1" applyBorder="1" applyAlignment="1">
      <alignment horizontal="center" vertical="center"/>
    </xf>
    <xf numFmtId="20" fontId="7" fillId="23" borderId="13" xfId="0" applyNumberFormat="1" applyFont="1" applyFill="1" applyBorder="1" applyAlignment="1">
      <alignment horizontal="center" vertical="center" wrapText="1"/>
    </xf>
    <xf numFmtId="0" fontId="7" fillId="25" borderId="11" xfId="0" applyNumberFormat="1" applyFont="1" applyFill="1" applyBorder="1" applyAlignment="1">
      <alignment horizontal="center" vertical="center" wrapText="1"/>
    </xf>
    <xf numFmtId="0" fontId="7" fillId="25" borderId="12" xfId="0" applyNumberFormat="1" applyFont="1" applyFill="1" applyBorder="1" applyAlignment="1">
      <alignment horizontal="center" vertical="center" wrapText="1"/>
    </xf>
    <xf numFmtId="1" fontId="8" fillId="25" borderId="9" xfId="0" applyNumberFormat="1" applyFont="1" applyFill="1" applyBorder="1" applyAlignment="1">
      <alignment horizontal="center" vertical="center"/>
    </xf>
    <xf numFmtId="10" fontId="8" fillId="0" borderId="0" xfId="2" applyNumberFormat="1" applyFont="1" applyFill="1" applyBorder="1" applyAlignment="1" applyProtection="1">
      <alignment horizontal="center" vertical="center" wrapText="1"/>
    </xf>
    <xf numFmtId="0" fontId="7" fillId="24" borderId="11" xfId="0" applyNumberFormat="1" applyFont="1" applyFill="1" applyBorder="1" applyAlignment="1">
      <alignment horizontal="center" vertical="center" wrapText="1"/>
    </xf>
    <xf numFmtId="0" fontId="7" fillId="24" borderId="12" xfId="0" applyNumberFormat="1" applyFont="1" applyFill="1" applyBorder="1" applyAlignment="1">
      <alignment horizontal="center" vertical="center" wrapText="1"/>
    </xf>
    <xf numFmtId="0" fontId="2" fillId="16" borderId="0" xfId="0" applyNumberFormat="1" applyFont="1" applyFill="1" applyBorder="1" applyAlignment="1">
      <alignment horizontal="left" vertical="top"/>
    </xf>
    <xf numFmtId="0" fontId="2" fillId="16" borderId="5" xfId="0" applyNumberFormat="1" applyFont="1" applyFill="1" applyBorder="1" applyAlignment="1">
      <alignment horizontal="center"/>
    </xf>
    <xf numFmtId="0" fontId="11" fillId="26" borderId="10" xfId="0" applyNumberFormat="1" applyFont="1" applyFill="1" applyBorder="1" applyAlignment="1">
      <alignment horizontal="center" vertical="center" wrapText="1"/>
    </xf>
    <xf numFmtId="0" fontId="11" fillId="26" borderId="14" xfId="0" applyNumberFormat="1" applyFont="1" applyFill="1" applyBorder="1" applyAlignment="1">
      <alignment horizontal="center" vertical="center" wrapText="1"/>
    </xf>
    <xf numFmtId="0" fontId="11" fillId="26" borderId="15" xfId="0" applyNumberFormat="1" applyFont="1" applyFill="1" applyBorder="1" applyAlignment="1">
      <alignment horizontal="center" vertical="center"/>
    </xf>
    <xf numFmtId="0" fontId="11" fillId="26" borderId="15" xfId="0" applyNumberFormat="1" applyFont="1" applyFill="1" applyBorder="1" applyAlignment="1">
      <alignment horizontal="center" vertical="center" wrapText="1"/>
    </xf>
    <xf numFmtId="0" fontId="11" fillId="26" borderId="16" xfId="0" applyNumberFormat="1" applyFont="1" applyFill="1" applyBorder="1" applyAlignment="1">
      <alignment horizontal="center" vertical="center" wrapText="1"/>
    </xf>
    <xf numFmtId="167" fontId="7" fillId="22" borderId="17" xfId="3" applyNumberFormat="1" applyFont="1" applyFill="1" applyBorder="1" applyAlignment="1">
      <alignment horizontal="center" vertical="center"/>
    </xf>
    <xf numFmtId="1" fontId="8" fillId="22" borderId="18" xfId="4" applyNumberFormat="1" applyFont="1" applyFill="1" applyBorder="1" applyAlignment="1">
      <alignment horizontal="center" vertical="center" wrapText="1"/>
    </xf>
    <xf numFmtId="1" fontId="8" fillId="25" borderId="19" xfId="0" applyNumberFormat="1" applyFont="1" applyFill="1" applyBorder="1" applyAlignment="1">
      <alignment horizontal="center" vertical="center"/>
    </xf>
    <xf numFmtId="1" fontId="8" fillId="25" borderId="17" xfId="0" applyNumberFormat="1" applyFont="1" applyFill="1" applyBorder="1" applyAlignment="1">
      <alignment horizontal="center" vertical="center"/>
    </xf>
    <xf numFmtId="10" fontId="10" fillId="22" borderId="17" xfId="2" applyNumberFormat="1" applyFont="1" applyFill="1" applyBorder="1" applyAlignment="1" applyProtection="1">
      <alignment horizontal="center" vertical="center" wrapText="1"/>
    </xf>
    <xf numFmtId="10" fontId="8" fillId="22" borderId="17" xfId="2" applyNumberFormat="1" applyFont="1" applyFill="1" applyBorder="1" applyAlignment="1" applyProtection="1">
      <alignment horizontal="center" vertical="center" wrapText="1"/>
    </xf>
    <xf numFmtId="9" fontId="2" fillId="0" borderId="0" xfId="1" applyFont="1"/>
    <xf numFmtId="167" fontId="7" fillId="22" borderId="20" xfId="3" applyNumberFormat="1" applyFont="1" applyFill="1" applyBorder="1" applyAlignment="1">
      <alignment horizontal="center" vertical="center"/>
    </xf>
    <xf numFmtId="1" fontId="8" fillId="22" borderId="21" xfId="4" applyNumberFormat="1" applyFont="1" applyFill="1" applyBorder="1" applyAlignment="1">
      <alignment horizontal="center" vertical="center" wrapText="1"/>
    </xf>
    <xf numFmtId="167" fontId="7" fillId="22" borderId="22" xfId="3" applyNumberFormat="1" applyFont="1" applyFill="1" applyBorder="1" applyAlignment="1">
      <alignment horizontal="center" vertical="center"/>
    </xf>
    <xf numFmtId="1" fontId="8" fillId="22" borderId="23" xfId="4" applyNumberFormat="1" applyFont="1" applyFill="1" applyBorder="1" applyAlignment="1">
      <alignment horizontal="center" vertical="center" wrapText="1"/>
    </xf>
    <xf numFmtId="10" fontId="10" fillId="22" borderId="24" xfId="2" applyNumberFormat="1" applyFont="1" applyFill="1" applyBorder="1" applyAlignment="1" applyProtection="1">
      <alignment horizontal="center" vertical="center" wrapText="1"/>
    </xf>
    <xf numFmtId="10" fontId="8" fillId="22" borderId="24" xfId="2" applyNumberFormat="1" applyFont="1" applyFill="1" applyBorder="1" applyAlignment="1" applyProtection="1">
      <alignment horizontal="center" vertical="center" wrapText="1"/>
    </xf>
    <xf numFmtId="168" fontId="7" fillId="25" borderId="10" xfId="0" applyNumberFormat="1" applyFont="1" applyFill="1" applyBorder="1" applyAlignment="1">
      <alignment horizontal="center" vertical="center"/>
    </xf>
    <xf numFmtId="1" fontId="8" fillId="25" borderId="4" xfId="0" applyNumberFormat="1" applyFont="1" applyFill="1" applyBorder="1" applyAlignment="1">
      <alignment horizontal="center" vertical="center"/>
    </xf>
    <xf numFmtId="1" fontId="8" fillId="25" borderId="10" xfId="0" applyNumberFormat="1" applyFont="1" applyFill="1" applyBorder="1" applyAlignment="1">
      <alignment horizontal="center" vertical="center"/>
    </xf>
    <xf numFmtId="166" fontId="8" fillId="27" borderId="10" xfId="0" applyNumberFormat="1" applyFont="1" applyFill="1" applyBorder="1" applyAlignment="1">
      <alignment horizontal="center" vertical="center"/>
    </xf>
    <xf numFmtId="166" fontId="8" fillId="25" borderId="10" xfId="0" applyNumberFormat="1" applyFont="1" applyFill="1" applyBorder="1" applyAlignment="1">
      <alignment horizontal="center" vertical="center"/>
    </xf>
    <xf numFmtId="10" fontId="8" fillId="22" borderId="13" xfId="2" applyNumberFormat="1" applyFont="1" applyFill="1" applyBorder="1" applyAlignment="1" applyProtection="1">
      <alignment horizontal="center" vertical="center" wrapText="1"/>
    </xf>
    <xf numFmtId="10" fontId="8" fillId="22" borderId="10" xfId="2" applyNumberFormat="1" applyFont="1" applyFill="1" applyBorder="1" applyAlignment="1" applyProtection="1">
      <alignment horizontal="center" vertical="center" wrapText="1"/>
    </xf>
    <xf numFmtId="0" fontId="13" fillId="28" borderId="0" xfId="0" applyFont="1" applyFill="1" applyAlignment="1">
      <alignment horizontal="left" vertical="center"/>
    </xf>
    <xf numFmtId="0" fontId="13" fillId="28" borderId="0" xfId="0" applyFont="1" applyFill="1" applyAlignment="1">
      <alignment horizontal="center" vertical="center"/>
    </xf>
    <xf numFmtId="0" fontId="14" fillId="0" borderId="0" xfId="0" applyFont="1"/>
    <xf numFmtId="0" fontId="15" fillId="28" borderId="0" xfId="0" applyFont="1" applyFill="1" applyAlignment="1">
      <alignment horizontal="left" vertical="center"/>
    </xf>
    <xf numFmtId="0" fontId="16" fillId="28" borderId="0" xfId="0" applyFont="1" applyFill="1" applyAlignment="1">
      <alignment horizontal="center" vertical="center"/>
    </xf>
    <xf numFmtId="0" fontId="14" fillId="0" borderId="0" xfId="0" applyFont="1"/>
    <xf numFmtId="0" fontId="17" fillId="28" borderId="0" xfId="5" applyFill="1" applyAlignment="1">
      <alignment horizontal="left" vertical="center"/>
    </xf>
    <xf numFmtId="0" fontId="18" fillId="0" borderId="0" xfId="0" applyFont="1" applyAlignment="1">
      <alignment vertical="top"/>
    </xf>
    <xf numFmtId="0" fontId="19" fillId="0" borderId="0" xfId="0" applyFont="1"/>
    <xf numFmtId="0" fontId="20" fillId="0" borderId="0" xfId="0" applyFont="1" applyAlignment="1">
      <alignment vertical="top"/>
    </xf>
  </cellXfs>
  <cellStyles count="189">
    <cellStyle name="%" xfId="6"/>
    <cellStyle name="% 2" xfId="7"/>
    <cellStyle name="% 2 2" xfId="8"/>
    <cellStyle name="% 3" xfId="9"/>
    <cellStyle name="% 4" xfId="10"/>
    <cellStyle name="% 5" xfId="11"/>
    <cellStyle name="%_capa FOC" xfId="12"/>
    <cellStyle name="%_capa FOC 2" xfId="13"/>
    <cellStyle name="%_capa FOC 2 2" xfId="14"/>
    <cellStyle name="_call volume forecast global" xfId="15"/>
    <cellStyle name="_call volume forecast global_Reporting planif FTT S41" xfId="16"/>
    <cellStyle name="_Export TCS Staffing FC" xfId="17"/>
    <cellStyle name="_export TCS Staffing FC ajusté" xfId="18"/>
    <cellStyle name="_export TCS Staffing FC ajusté_Reporting planif FTT S41" xfId="19"/>
    <cellStyle name="_Export TCS Staffing FC_Reporting planif FTT S41" xfId="20"/>
    <cellStyle name="=C:\WINNT\SYSTEM32\COMMAND.COM" xfId="21"/>
    <cellStyle name="=C:\WINNT\SYSTEM32\COMMAND.COM 2" xfId="22"/>
    <cellStyle name="=C:\WINNT\SYSTEM32\COMMAND.COM 2 2" xfId="23"/>
    <cellStyle name="=C:\WINNT\SYSTEM32\COMMAND.COM 3" xfId="24"/>
    <cellStyle name="=C:\WINNT\SYSTEM32\COMMAND.COM 4" xfId="25"/>
    <cellStyle name="=C:\WINNT\SYSTEM32\COMMAND.COM?AVD=3?CDSRV=Embla?COMPUTERNAME=W5013" xfId="26"/>
    <cellStyle name="=C:\WINNT\SYSTEM32\COMMAND.COM?AVD=3?CDSRV=Embla?COMPUTERNAME=W5013 2" xfId="27"/>
    <cellStyle name="20 % - Accent1 2" xfId="28"/>
    <cellStyle name="20 % - Accent1 2 2" xfId="29"/>
    <cellStyle name="20 % - Accent1 3" xfId="30"/>
    <cellStyle name="20 % - Accent1 4" xfId="31"/>
    <cellStyle name="20 % - Accent2 2" xfId="32"/>
    <cellStyle name="20 % - Accent2 2 2" xfId="33"/>
    <cellStyle name="20 % - Accent2 3" xfId="34"/>
    <cellStyle name="20 % - Accent2 4" xfId="35"/>
    <cellStyle name="20 % - Accent3 2" xfId="36"/>
    <cellStyle name="20 % - Accent3 2 2" xfId="37"/>
    <cellStyle name="20 % - Accent3 3" xfId="38"/>
    <cellStyle name="20 % - Accent3 4" xfId="39"/>
    <cellStyle name="20 % - Accent4 2" xfId="40"/>
    <cellStyle name="20 % - Accent4 2 2" xfId="41"/>
    <cellStyle name="20 % - Accent4 3" xfId="42"/>
    <cellStyle name="20 % - Accent4 4" xfId="43"/>
    <cellStyle name="20 % - Accent5 2" xfId="44"/>
    <cellStyle name="20 % - Accent5 2 2" xfId="45"/>
    <cellStyle name="20 % - Accent5 3" xfId="46"/>
    <cellStyle name="20 % - Accent5 4" xfId="47"/>
    <cellStyle name="20 % - Accent6 2" xfId="48"/>
    <cellStyle name="20 % - Accent6 2 2" xfId="49"/>
    <cellStyle name="20 % - Accent6 3" xfId="50"/>
    <cellStyle name="20 % - Accent6 4" xfId="51"/>
    <cellStyle name="40 % - Accent1 2" xfId="52"/>
    <cellStyle name="40 % - Accent1 2 2" xfId="53"/>
    <cellStyle name="40 % - Accent1 3" xfId="54"/>
    <cellStyle name="40 % - Accent1 4" xfId="55"/>
    <cellStyle name="40 % - Accent2 2" xfId="56"/>
    <cellStyle name="40 % - Accent2 2 2" xfId="57"/>
    <cellStyle name="40 % - Accent2 3" xfId="58"/>
    <cellStyle name="40 % - Accent2 4" xfId="59"/>
    <cellStyle name="40 % - Accent3 2" xfId="60"/>
    <cellStyle name="40 % - Accent3 2 2" xfId="61"/>
    <cellStyle name="40 % - Accent3 3" xfId="62"/>
    <cellStyle name="40 % - Accent3 4" xfId="63"/>
    <cellStyle name="40 % - Accent4 2" xfId="64"/>
    <cellStyle name="40 % - Accent4 2 2" xfId="65"/>
    <cellStyle name="40 % - Accent4 3" xfId="66"/>
    <cellStyle name="40 % - Accent4 4" xfId="67"/>
    <cellStyle name="40 % - Accent5 2" xfId="68"/>
    <cellStyle name="40 % - Accent5 2 2" xfId="69"/>
    <cellStyle name="40 % - Accent5 3" xfId="70"/>
    <cellStyle name="40 % - Accent5 4" xfId="71"/>
    <cellStyle name="40 % - Accent6 2" xfId="72"/>
    <cellStyle name="40 % - Accent6 2 2" xfId="73"/>
    <cellStyle name="40 % - Accent6 3" xfId="74"/>
    <cellStyle name="40 % - Accent6 4" xfId="75"/>
    <cellStyle name="60 % - Accent1 2" xfId="76"/>
    <cellStyle name="60 % - Accent2 2" xfId="77"/>
    <cellStyle name="60 % - Accent3 2" xfId="78"/>
    <cellStyle name="60 % - Accent4 2" xfId="79"/>
    <cellStyle name="60 % - Accent5 2" xfId="80"/>
    <cellStyle name="60 % - Accent6 2" xfId="81"/>
    <cellStyle name="Accent1 2" xfId="82"/>
    <cellStyle name="Accent2 2" xfId="83"/>
    <cellStyle name="Accent3 2" xfId="84"/>
    <cellStyle name="Accent4 2" xfId="85"/>
    <cellStyle name="Accent5 2" xfId="86"/>
    <cellStyle name="Accent6 2" xfId="87"/>
    <cellStyle name="Avertissement 2" xfId="88"/>
    <cellStyle name="Calcul 2" xfId="89"/>
    <cellStyle name="Cellule liée 2" xfId="90"/>
    <cellStyle name="Commentaire 2" xfId="91"/>
    <cellStyle name="Commentaire 3" xfId="92"/>
    <cellStyle name="Commentaire 3 2" xfId="93"/>
    <cellStyle name="Commentaire 3 3" xfId="94"/>
    <cellStyle name="Commentaire 4" xfId="95"/>
    <cellStyle name="Commentaire 5" xfId="96"/>
    <cellStyle name="Entrée 2" xfId="97"/>
    <cellStyle name="Euro" xfId="98"/>
    <cellStyle name="Euro 2" xfId="99"/>
    <cellStyle name="Euro 2 2" xfId="100"/>
    <cellStyle name="Euro 3" xfId="101"/>
    <cellStyle name="Euro 4" xfId="102"/>
    <cellStyle name="Insatisfaisant 2" xfId="103"/>
    <cellStyle name="Lien hypertexte" xfId="5" builtinId="8"/>
    <cellStyle name="Milliers 10" xfId="104"/>
    <cellStyle name="Milliers 11" xfId="105"/>
    <cellStyle name="Milliers 2" xfId="106"/>
    <cellStyle name="Milliers 2 2" xfId="107"/>
    <cellStyle name="Milliers 2 2 2" xfId="108"/>
    <cellStyle name="Milliers 2 3" xfId="109"/>
    <cellStyle name="Milliers 2 4" xfId="110"/>
    <cellStyle name="Milliers 3" xfId="111"/>
    <cellStyle name="Milliers 3 2" xfId="112"/>
    <cellStyle name="Milliers 3 3" xfId="113"/>
    <cellStyle name="Milliers 4" xfId="114"/>
    <cellStyle name="Milliers 5" xfId="115"/>
    <cellStyle name="Milliers 5 2" xfId="116"/>
    <cellStyle name="Milliers 6" xfId="117"/>
    <cellStyle name="Milliers 6 2" xfId="118"/>
    <cellStyle name="Milliers 7" xfId="119"/>
    <cellStyle name="Milliers 8" xfId="120"/>
    <cellStyle name="Milliers 9" xfId="121"/>
    <cellStyle name="Neutre 2" xfId="122"/>
    <cellStyle name="Normal" xfId="0" builtinId="0"/>
    <cellStyle name="Normal 10" xfId="123"/>
    <cellStyle name="Normal 10 2" xfId="124"/>
    <cellStyle name="Normal 10 2 2" xfId="125"/>
    <cellStyle name="Normal 11" xfId="126"/>
    <cellStyle name="Normal 11 2" xfId="127"/>
    <cellStyle name="Normal 12" xfId="128"/>
    <cellStyle name="Normal 13" xfId="129"/>
    <cellStyle name="Normal 14" xfId="130"/>
    <cellStyle name="Normal 15" xfId="131"/>
    <cellStyle name="Normal 16" xfId="132"/>
    <cellStyle name="Normal 2" xfId="133"/>
    <cellStyle name="Normal 2 2" xfId="134"/>
    <cellStyle name="Normal 2 2 2" xfId="135"/>
    <cellStyle name="Normal 2 3" xfId="136"/>
    <cellStyle name="Normal 2 4" xfId="137"/>
    <cellStyle name="Normal 3" xfId="138"/>
    <cellStyle name="Normal 3 2" xfId="139"/>
    <cellStyle name="Normal 4" xfId="140"/>
    <cellStyle name="Normal 4 2" xfId="141"/>
    <cellStyle name="Normal 4 3" xfId="142"/>
    <cellStyle name="Normal 5" xfId="143"/>
    <cellStyle name="Normal 5 2" xfId="144"/>
    <cellStyle name="Normal 5 3" xfId="145"/>
    <cellStyle name="Normal 6" xfId="146"/>
    <cellStyle name="Normal 7" xfId="147"/>
    <cellStyle name="Normal 7 2" xfId="148"/>
    <cellStyle name="Normal 7 2 2" xfId="149"/>
    <cellStyle name="Normal 7 3" xfId="150"/>
    <cellStyle name="Normal 7 4" xfId="151"/>
    <cellStyle name="Normal 7 4 2" xfId="152"/>
    <cellStyle name="Normal 8" xfId="153"/>
    <cellStyle name="Normal 8 2" xfId="154"/>
    <cellStyle name="Normal 9" xfId="155"/>
    <cellStyle name="Normal 9 2" xfId="156"/>
    <cellStyle name="Normal_Feuil1" xfId="4"/>
    <cellStyle name="Normal_Point Prod Fevrier 2010" xfId="3"/>
    <cellStyle name="Pourcentage" xfId="1" builtinId="5"/>
    <cellStyle name="Pourcentage 2" xfId="157"/>
    <cellStyle name="Pourcentage 2 2" xfId="158"/>
    <cellStyle name="Pourcentage 2 2 2" xfId="159"/>
    <cellStyle name="Pourcentage 2 3" xfId="160"/>
    <cellStyle name="Pourcentage 3" xfId="161"/>
    <cellStyle name="Pourcentage 3 2" xfId="162"/>
    <cellStyle name="Pourcentage 4" xfId="163"/>
    <cellStyle name="Pourcentage 4 2" xfId="164"/>
    <cellStyle name="Pourcentage 4 2 2" xfId="165"/>
    <cellStyle name="Pourcentage 4 2 3" xfId="166"/>
    <cellStyle name="Pourcentage 4 3" xfId="167"/>
    <cellStyle name="Pourcentage 4 4" xfId="168"/>
    <cellStyle name="Pourcentage 4 4 2" xfId="169"/>
    <cellStyle name="Pourcentage 4 5" xfId="170"/>
    <cellStyle name="Pourcentage 5" xfId="2"/>
    <cellStyle name="Pourcentage 5 2" xfId="171"/>
    <cellStyle name="Pourcentage 6" xfId="172"/>
    <cellStyle name="Pourcentage 7" xfId="173"/>
    <cellStyle name="Pourcentage 8" xfId="174"/>
    <cellStyle name="Pourcentage 9" xfId="175"/>
    <cellStyle name="Satisfaisant 2" xfId="176"/>
    <cellStyle name="Sortie 2" xfId="177"/>
    <cellStyle name="Style 1" xfId="178"/>
    <cellStyle name="Style 1 2" xfId="179"/>
    <cellStyle name="Style 1 3" xfId="180"/>
    <cellStyle name="Texte explicatif 2" xfId="181"/>
    <cellStyle name="Titre 2" xfId="182"/>
    <cellStyle name="Titre 1 2" xfId="183"/>
    <cellStyle name="Titre 2 2" xfId="184"/>
    <cellStyle name="Titre 3 2" xfId="185"/>
    <cellStyle name="Titre 4 2" xfId="186"/>
    <cellStyle name="Total 2" xfId="187"/>
    <cellStyle name="Vérification 2" xfId="188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Activité par tranches horaires  - SFR SST FTTH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2.7824449828386836E-2"/>
          <c:y val="9.3343832020997372E-2"/>
          <c:w val="0.94708737840890911"/>
          <c:h val="0.73596480051644064"/>
        </c:manualLayout>
      </c:layout>
      <c:barChart>
        <c:barDir val="col"/>
        <c:grouping val="stacked"/>
        <c:ser>
          <c:idx val="0"/>
          <c:order val="0"/>
          <c:tx>
            <c:strRef>
              <c:f>template!$E$14</c:f>
              <c:strCache>
                <c:ptCount val="1"/>
                <c:pt idx="0">
                  <c:v>Traités</c:v>
                </c:pt>
              </c:strCache>
            </c:strRef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template!$B$15:$B$42</c:f>
              <c:numCache>
                <c:formatCode>h:mm;@</c:formatCode>
                <c:ptCount val="28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  <c:pt idx="19">
                  <c:v>0.72916666666666663</c:v>
                </c:pt>
                <c:pt idx="20">
                  <c:v>0.75</c:v>
                </c:pt>
                <c:pt idx="21">
                  <c:v>0.77083333333333337</c:v>
                </c:pt>
                <c:pt idx="22">
                  <c:v>0.79166666666666663</c:v>
                </c:pt>
                <c:pt idx="23">
                  <c:v>0.8125</c:v>
                </c:pt>
                <c:pt idx="24">
                  <c:v>0.83333333333333337</c:v>
                </c:pt>
                <c:pt idx="25">
                  <c:v>0.85416666666666663</c:v>
                </c:pt>
                <c:pt idx="26">
                  <c:v>0.875</c:v>
                </c:pt>
                <c:pt idx="27">
                  <c:v>0.89583333333333337</c:v>
                </c:pt>
              </c:numCache>
            </c:numRef>
          </c:cat>
          <c:val>
            <c:numRef>
              <c:f>template!$E$15:$E$42</c:f>
              <c:numCache>
                <c:formatCode>0</c:formatCode>
                <c:ptCount val="28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24</c:v>
                </c:pt>
                <c:pt idx="4">
                  <c:v>34</c:v>
                </c:pt>
                <c:pt idx="5">
                  <c:v>34</c:v>
                </c:pt>
                <c:pt idx="6">
                  <c:v>30</c:v>
                </c:pt>
                <c:pt idx="7">
                  <c:v>26</c:v>
                </c:pt>
                <c:pt idx="8">
                  <c:v>32</c:v>
                </c:pt>
                <c:pt idx="9">
                  <c:v>21</c:v>
                </c:pt>
                <c:pt idx="10">
                  <c:v>29</c:v>
                </c:pt>
                <c:pt idx="11">
                  <c:v>20</c:v>
                </c:pt>
                <c:pt idx="12">
                  <c:v>25</c:v>
                </c:pt>
                <c:pt idx="13">
                  <c:v>38</c:v>
                </c:pt>
                <c:pt idx="14">
                  <c:v>37</c:v>
                </c:pt>
                <c:pt idx="15">
                  <c:v>33</c:v>
                </c:pt>
                <c:pt idx="16">
                  <c:v>37</c:v>
                </c:pt>
                <c:pt idx="17">
                  <c:v>47</c:v>
                </c:pt>
              </c:numCache>
            </c:numRef>
          </c:val>
        </c:ser>
        <c:ser>
          <c:idx val="1"/>
          <c:order val="1"/>
          <c:tx>
            <c:strRef>
              <c:f>template!$G$14</c:f>
              <c:strCache>
                <c:ptCount val="1"/>
                <c:pt idx="0">
                  <c:v>Abandonnés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template!$B$15:$B$42</c:f>
              <c:numCache>
                <c:formatCode>h:mm;@</c:formatCode>
                <c:ptCount val="28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  <c:pt idx="19">
                  <c:v>0.72916666666666663</c:v>
                </c:pt>
                <c:pt idx="20">
                  <c:v>0.75</c:v>
                </c:pt>
                <c:pt idx="21">
                  <c:v>0.77083333333333337</c:v>
                </c:pt>
                <c:pt idx="22">
                  <c:v>0.79166666666666663</c:v>
                </c:pt>
                <c:pt idx="23">
                  <c:v>0.8125</c:v>
                </c:pt>
                <c:pt idx="24">
                  <c:v>0.83333333333333337</c:v>
                </c:pt>
                <c:pt idx="25">
                  <c:v>0.85416666666666663</c:v>
                </c:pt>
                <c:pt idx="26">
                  <c:v>0.875</c:v>
                </c:pt>
                <c:pt idx="27">
                  <c:v>0.89583333333333337</c:v>
                </c:pt>
              </c:numCache>
            </c:numRef>
          </c:cat>
          <c:val>
            <c:numRef>
              <c:f>template!$G$15:$G$42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2"/>
          <c:order val="2"/>
          <c:tx>
            <c:strRef>
              <c:f>template!$H$14</c:f>
              <c:strCache>
                <c:ptCount val="1"/>
                <c:pt idx="0">
                  <c:v>Dissuadés</c:v>
                </c:pt>
              </c:strCache>
            </c:strRef>
          </c:tx>
          <c:spPr>
            <a:solidFill>
              <a:srgbClr val="FFFF00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template!$B$15:$B$42</c:f>
              <c:numCache>
                <c:formatCode>h:mm;@</c:formatCode>
                <c:ptCount val="28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  <c:pt idx="19">
                  <c:v>0.72916666666666663</c:v>
                </c:pt>
                <c:pt idx="20">
                  <c:v>0.75</c:v>
                </c:pt>
                <c:pt idx="21">
                  <c:v>0.77083333333333337</c:v>
                </c:pt>
                <c:pt idx="22">
                  <c:v>0.79166666666666663</c:v>
                </c:pt>
                <c:pt idx="23">
                  <c:v>0.8125</c:v>
                </c:pt>
                <c:pt idx="24">
                  <c:v>0.83333333333333337</c:v>
                </c:pt>
                <c:pt idx="25">
                  <c:v>0.85416666666666663</c:v>
                </c:pt>
                <c:pt idx="26">
                  <c:v>0.875</c:v>
                </c:pt>
                <c:pt idx="27">
                  <c:v>0.89583333333333337</c:v>
                </c:pt>
              </c:numCache>
            </c:numRef>
          </c:cat>
          <c:val>
            <c:numRef>
              <c:f>template!$H$15:$H$42</c:f>
              <c:numCache>
                <c:formatCode>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gapWidth val="55"/>
        <c:overlap val="100"/>
        <c:axId val="103826560"/>
        <c:axId val="103828096"/>
      </c:barChart>
      <c:lineChart>
        <c:grouping val="standard"/>
        <c:ser>
          <c:idx val="4"/>
          <c:order val="3"/>
          <c:tx>
            <c:strRef>
              <c:f>template!$C$14</c:f>
              <c:strCache>
                <c:ptCount val="1"/>
                <c:pt idx="0">
                  <c:v>Actes commandés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template!$B$15:$B$42</c:f>
              <c:numCache>
                <c:formatCode>h:mm;@</c:formatCode>
                <c:ptCount val="28"/>
                <c:pt idx="0">
                  <c:v>0.33333333333333331</c:v>
                </c:pt>
                <c:pt idx="1">
                  <c:v>0.35416666666666669</c:v>
                </c:pt>
                <c:pt idx="2">
                  <c:v>0.375</c:v>
                </c:pt>
                <c:pt idx="3">
                  <c:v>0.39583333333333331</c:v>
                </c:pt>
                <c:pt idx="4">
                  <c:v>0.41666666666666669</c:v>
                </c:pt>
                <c:pt idx="5">
                  <c:v>0.4375</c:v>
                </c:pt>
                <c:pt idx="6">
                  <c:v>0.45833333333333331</c:v>
                </c:pt>
                <c:pt idx="7">
                  <c:v>0.47916666666666669</c:v>
                </c:pt>
                <c:pt idx="8">
                  <c:v>0.5</c:v>
                </c:pt>
                <c:pt idx="9">
                  <c:v>0.52083333333333337</c:v>
                </c:pt>
                <c:pt idx="10">
                  <c:v>0.54166666666666663</c:v>
                </c:pt>
                <c:pt idx="11">
                  <c:v>0.5625</c:v>
                </c:pt>
                <c:pt idx="12">
                  <c:v>0.58333333333333337</c:v>
                </c:pt>
                <c:pt idx="13">
                  <c:v>0.60416666666666663</c:v>
                </c:pt>
                <c:pt idx="14">
                  <c:v>0.625</c:v>
                </c:pt>
                <c:pt idx="15">
                  <c:v>0.64583333333333337</c:v>
                </c:pt>
                <c:pt idx="16">
                  <c:v>0.66666666666666663</c:v>
                </c:pt>
                <c:pt idx="17">
                  <c:v>0.6875</c:v>
                </c:pt>
                <c:pt idx="18">
                  <c:v>0.70833333333333337</c:v>
                </c:pt>
                <c:pt idx="19">
                  <c:v>0.72916666666666663</c:v>
                </c:pt>
                <c:pt idx="20">
                  <c:v>0.75</c:v>
                </c:pt>
                <c:pt idx="21">
                  <c:v>0.77083333333333337</c:v>
                </c:pt>
                <c:pt idx="22">
                  <c:v>0.79166666666666663</c:v>
                </c:pt>
                <c:pt idx="23">
                  <c:v>0.8125</c:v>
                </c:pt>
                <c:pt idx="24">
                  <c:v>0.83333333333333337</c:v>
                </c:pt>
                <c:pt idx="25">
                  <c:v>0.85416666666666663</c:v>
                </c:pt>
                <c:pt idx="26">
                  <c:v>0.875</c:v>
                </c:pt>
                <c:pt idx="27">
                  <c:v>0.89583333333333337</c:v>
                </c:pt>
              </c:numCache>
            </c:numRef>
          </c:cat>
          <c:val>
            <c:numRef>
              <c:f>template!$C$15:$C$42</c:f>
              <c:numCache>
                <c:formatCode>0</c:formatCode>
                <c:ptCount val="28"/>
              </c:numCache>
            </c:numRef>
          </c:val>
          <c:smooth val="1"/>
        </c:ser>
        <c:ser>
          <c:idx val="3"/>
          <c:order val="4"/>
          <c:tx>
            <c:strRef>
              <c:f>template!$I$14</c:f>
              <c:strCache>
                <c:ptCount val="1"/>
                <c:pt idx="0">
                  <c:v>Capacitaire</c:v>
                </c:pt>
              </c:strCache>
            </c:strRef>
          </c:tx>
          <c:marker>
            <c:symbol val="none"/>
          </c:marker>
          <c:val>
            <c:numRef>
              <c:f>template!$I$15:$I$42</c:f>
              <c:numCache>
                <c:formatCode>0</c:formatCode>
                <c:ptCount val="28"/>
              </c:numCache>
            </c:numRef>
          </c:val>
        </c:ser>
        <c:marker val="1"/>
        <c:axId val="103826560"/>
        <c:axId val="103828096"/>
      </c:lineChart>
      <c:catAx>
        <c:axId val="103826560"/>
        <c:scaling>
          <c:orientation val="minMax"/>
        </c:scaling>
        <c:axPos val="b"/>
        <c:numFmt formatCode="h:mm;@" sourceLinked="0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fr-FR"/>
          </a:p>
        </c:txPr>
        <c:crossAx val="103828096"/>
        <c:crosses val="autoZero"/>
        <c:auto val="1"/>
        <c:lblAlgn val="ctr"/>
        <c:lblOffset val="100"/>
        <c:tickLblSkip val="1"/>
        <c:tickMarkSkip val="1"/>
      </c:catAx>
      <c:valAx>
        <c:axId val="103828096"/>
        <c:scaling>
          <c:orientation val="minMax"/>
        </c:scaling>
        <c:axPos val="l"/>
        <c:numFmt formatCode="0" sourceLinked="0"/>
        <c:majorTickMark val="none"/>
        <c:tickLblPos val="nextTo"/>
        <c:spPr>
          <a:ln w="3175">
            <a:solidFill>
              <a:srgbClr val="004080"/>
            </a:solidFill>
            <a:prstDash val="solid"/>
          </a:ln>
        </c:spPr>
        <c:txPr>
          <a:bodyPr rot="0" vert="horz"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fr-FR"/>
          </a:p>
        </c:txPr>
        <c:crossAx val="1038265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7895760247012957"/>
          <c:y val="3.6904919143171615E-2"/>
          <c:w val="0.14853924792399567"/>
          <c:h val="0.273739734146134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fr-FR"/>
        </a:p>
      </c:txPr>
    </c:legend>
    <c:dispBlanksAs val="gap"/>
  </c:chart>
  <c:spPr>
    <a:noFill/>
  </c:spPr>
  <c:txPr>
    <a:bodyPr/>
    <a:lstStyle/>
    <a:p>
      <a:pPr>
        <a:defRPr sz="7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fr-FR"/>
    </a:p>
  </c:txPr>
  <c:printSettings>
    <c:headerFooter/>
    <c:pageMargins b="0.98425196899999956" l="0.78740157499999996" r="0.78740157499999996" t="0.98425196899999956" header="0.49212598450000677" footer="0.4921259845000067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85725</xdr:rowOff>
    </xdr:from>
    <xdr:to>
      <xdr:col>13</xdr:col>
      <xdr:colOff>104776</xdr:colOff>
      <xdr:row>11</xdr:row>
      <xdr:rowOff>3038475</xdr:rowOff>
    </xdr:to>
    <xdr:graphicFrame macro="">
      <xdr:nvGraphicFramePr>
        <xdr:cNvPr id="2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19049</xdr:colOff>
      <xdr:row>47</xdr:row>
      <xdr:rowOff>66675</xdr:rowOff>
    </xdr:from>
    <xdr:to>
      <xdr:col>1</xdr:col>
      <xdr:colOff>1133474</xdr:colOff>
      <xdr:row>49</xdr:row>
      <xdr:rowOff>114299</xdr:rowOff>
    </xdr:to>
    <xdr:pic>
      <xdr:nvPicPr>
        <xdr:cNvPr id="3" name="Imag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49" y="12125325"/>
          <a:ext cx="1114425" cy="390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>
    <tabColor rgb="FF00B050"/>
  </sheetPr>
  <dimension ref="A1:BL143"/>
  <sheetViews>
    <sheetView showGridLines="0" tabSelected="1" workbookViewId="0"/>
  </sheetViews>
  <sheetFormatPr baseColWidth="10" defaultColWidth="9.140625" defaultRowHeight="12.75"/>
  <cols>
    <col min="1" max="1" width="1.140625" style="1" customWidth="1"/>
    <col min="2" max="2" width="24.28515625" style="1" customWidth="1"/>
    <col min="3" max="3" width="12.28515625" style="1" hidden="1" customWidth="1"/>
    <col min="4" max="8" width="12.28515625" style="1" customWidth="1"/>
    <col min="9" max="9" width="12.28515625" style="1" hidden="1" customWidth="1"/>
    <col min="10" max="11" width="12.28515625" style="1" customWidth="1"/>
    <col min="12" max="12" width="12.5703125" style="1" hidden="1" customWidth="1"/>
    <col min="13" max="13" width="0" style="1" hidden="1" customWidth="1"/>
    <col min="14" max="17" width="9.140625" style="1"/>
    <col min="18" max="18" width="14.7109375" style="1" customWidth="1"/>
    <col min="19" max="19" width="0" style="1" hidden="1" customWidth="1"/>
    <col min="20" max="16384" width="9.140625" style="1"/>
  </cols>
  <sheetData>
    <row r="1" spans="1:64" ht="15">
      <c r="B1" s="2" t="s">
        <v>0</v>
      </c>
    </row>
    <row r="2" spans="1:64" ht="13.5" thickBot="1">
      <c r="S2" s="1">
        <f ca="1">WEEKNUM(TODAY(),2)-1</f>
        <v>42</v>
      </c>
    </row>
    <row r="3" spans="1:64" ht="24" customHeight="1" thickBot="1">
      <c r="A3" s="3"/>
      <c r="B3" s="3"/>
      <c r="C3" s="3"/>
      <c r="D3" s="3"/>
      <c r="E3" s="4" t="s">
        <v>1</v>
      </c>
      <c r="F3" s="5"/>
      <c r="G3" s="5"/>
      <c r="H3" s="5"/>
      <c r="I3" s="5"/>
      <c r="J3" s="5"/>
      <c r="K3" s="6"/>
      <c r="L3" s="3"/>
      <c r="M3" s="3"/>
      <c r="N3" s="3"/>
      <c r="O3" s="3"/>
      <c r="P3" s="3"/>
      <c r="Q3" s="3"/>
      <c r="R3" s="3"/>
      <c r="S3" s="7">
        <v>0.91666666666666663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4" ht="24" customHeight="1">
      <c r="A4" s="3"/>
      <c r="B4" s="8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4" ht="18.95" customHeight="1">
      <c r="A5" s="3"/>
      <c r="B5" s="9" t="s">
        <v>2</v>
      </c>
      <c r="C5" s="3"/>
      <c r="D5" s="3"/>
      <c r="E5" s="10"/>
      <c r="F5" s="10"/>
      <c r="G5" s="11"/>
      <c r="H5" s="3"/>
      <c r="I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4" ht="15.75" customHeight="1" thickBot="1">
      <c r="A6" s="3"/>
      <c r="B6" s="12"/>
      <c r="C6" s="13"/>
      <c r="D6" s="3"/>
      <c r="E6" s="14" t="s">
        <v>3</v>
      </c>
      <c r="F6" s="15"/>
      <c r="G6" s="16">
        <f>D43</f>
        <v>520</v>
      </c>
      <c r="H6" s="3"/>
      <c r="I6" s="3"/>
      <c r="J6" s="17" t="s">
        <v>4</v>
      </c>
      <c r="K6" s="17"/>
      <c r="L6" s="3"/>
      <c r="M6" s="3"/>
      <c r="N6" s="18">
        <f>IFERROR(G7/G6,0)</f>
        <v>0.98461538461538467</v>
      </c>
      <c r="O6" s="3"/>
      <c r="P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4" ht="18.95" customHeight="1" thickBot="1">
      <c r="A7" s="3"/>
      <c r="B7" s="19">
        <f ca="1">TODAY()</f>
        <v>43026</v>
      </c>
      <c r="C7" s="3"/>
      <c r="D7" s="3"/>
      <c r="E7" s="20" t="s">
        <v>5</v>
      </c>
      <c r="F7" s="21"/>
      <c r="G7" s="22">
        <f>E43</f>
        <v>512</v>
      </c>
      <c r="H7" s="3"/>
      <c r="I7" s="3"/>
      <c r="J7" s="23" t="s">
        <v>6</v>
      </c>
      <c r="K7" s="23"/>
      <c r="L7" s="3"/>
      <c r="M7" s="3"/>
      <c r="N7" s="24">
        <f>IFERROR(SUM(G8:G9)/G6,0)</f>
        <v>1.5384615384615385E-2</v>
      </c>
      <c r="O7" s="3"/>
      <c r="P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4" ht="18.95" customHeight="1" thickBot="1">
      <c r="A8" s="3"/>
      <c r="B8" s="25">
        <v>0.70833333333333337</v>
      </c>
      <c r="C8" s="3"/>
      <c r="D8" s="3"/>
      <c r="E8" s="26" t="s">
        <v>7</v>
      </c>
      <c r="F8" s="27"/>
      <c r="G8" s="28">
        <f>G43</f>
        <v>8</v>
      </c>
      <c r="H8" s="3"/>
      <c r="I8" s="3"/>
      <c r="K8" s="3"/>
      <c r="L8" s="3"/>
      <c r="M8" s="3"/>
      <c r="N8" s="3"/>
      <c r="O8" s="3"/>
      <c r="P8" s="3"/>
      <c r="Q8" s="10"/>
      <c r="R8" s="10"/>
      <c r="S8" s="29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4" ht="18.95" customHeight="1">
      <c r="A9" s="3"/>
      <c r="B9" s="3"/>
      <c r="C9" s="3"/>
      <c r="D9" s="3"/>
      <c r="E9" s="26" t="s">
        <v>8</v>
      </c>
      <c r="F9" s="27"/>
      <c r="G9" s="28">
        <f>H43</f>
        <v>0</v>
      </c>
      <c r="H9" s="3"/>
      <c r="I9" s="3"/>
      <c r="K9" s="3"/>
      <c r="L9" s="3"/>
      <c r="M9" s="3"/>
      <c r="N9" s="3"/>
      <c r="O9" s="3"/>
      <c r="P9" s="3"/>
      <c r="Q9" s="10"/>
      <c r="R9" s="10"/>
      <c r="S9" s="29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4" ht="18.95" customHeight="1">
      <c r="A10" s="3"/>
      <c r="B10" s="3"/>
      <c r="C10" s="3"/>
      <c r="D10" s="3"/>
      <c r="E10" s="30" t="s">
        <v>9</v>
      </c>
      <c r="F10" s="31"/>
      <c r="G10" s="28">
        <f>IFERROR(F43,0)</f>
        <v>399.63671875</v>
      </c>
      <c r="H10" s="3"/>
      <c r="I10" s="3"/>
      <c r="J10" s="3"/>
      <c r="K10" s="3"/>
      <c r="L10" s="3"/>
      <c r="M10" s="3" t="s">
        <v>10</v>
      </c>
      <c r="N10" s="3"/>
      <c r="O10" s="3"/>
      <c r="P10" s="3"/>
      <c r="Q10" s="10"/>
      <c r="R10" s="10"/>
      <c r="S10" s="29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4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4" ht="256.5" customHeight="1">
      <c r="A12" s="3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4" ht="13.5" thickBot="1">
      <c r="A13" s="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4" ht="58.5" customHeight="1" thickBot="1">
      <c r="A14" s="3"/>
      <c r="B14" s="34" t="s">
        <v>11</v>
      </c>
      <c r="C14" s="35" t="s">
        <v>12</v>
      </c>
      <c r="D14" s="36" t="s">
        <v>13</v>
      </c>
      <c r="E14" s="36" t="s">
        <v>14</v>
      </c>
      <c r="F14" s="37" t="s">
        <v>9</v>
      </c>
      <c r="G14" s="37" t="s">
        <v>15</v>
      </c>
      <c r="H14" s="37" t="s">
        <v>16</v>
      </c>
      <c r="I14" s="37" t="s">
        <v>17</v>
      </c>
      <c r="J14" s="37" t="s">
        <v>18</v>
      </c>
      <c r="K14" s="37" t="s">
        <v>19</v>
      </c>
      <c r="L14" s="34" t="s">
        <v>20</v>
      </c>
      <c r="M14" s="38" t="s">
        <v>21</v>
      </c>
      <c r="N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</row>
    <row r="15" spans="1:64" ht="12" customHeight="1">
      <c r="A15" s="3"/>
      <c r="B15" s="39">
        <v>0.33333333333333331</v>
      </c>
      <c r="C15" s="40"/>
      <c r="D15" s="41">
        <v>14</v>
      </c>
      <c r="E15" s="42">
        <v>14</v>
      </c>
      <c r="F15" s="41">
        <v>276.28571428571428</v>
      </c>
      <c r="G15" s="42">
        <v>0</v>
      </c>
      <c r="H15" s="42">
        <v>0</v>
      </c>
      <c r="I15" s="42"/>
      <c r="J15" s="43">
        <f>IFERROR(IF(ISERR(E15/D15)," ",E15/D15),0)</f>
        <v>1</v>
      </c>
      <c r="K15" s="44">
        <f>IFERROR(IF(ISERR(G15/D15)," ",G15/D15),0)</f>
        <v>0</v>
      </c>
      <c r="L15" s="44">
        <f>IFERROR(IF(D15&gt;0,IF(D15&lt;I15,"Reçu&lt;Capa",E15/I15),""),0)</f>
        <v>0</v>
      </c>
      <c r="M15" s="44">
        <f>IFERROR(IF(C15&gt;0,IF(#REF!&lt;=100%,J15,#REF!),0),0)</f>
        <v>0</v>
      </c>
      <c r="N15" s="3"/>
      <c r="O15" s="45"/>
      <c r="P15" s="45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1:64" ht="12" customHeight="1">
      <c r="A16" s="3"/>
      <c r="B16" s="46">
        <v>0.35416666666666669</v>
      </c>
      <c r="C16" s="47"/>
      <c r="D16" s="41">
        <v>15</v>
      </c>
      <c r="E16" s="42">
        <v>15</v>
      </c>
      <c r="F16" s="41">
        <v>381.86666666666667</v>
      </c>
      <c r="G16" s="42">
        <v>0</v>
      </c>
      <c r="H16" s="42">
        <v>0</v>
      </c>
      <c r="I16" s="42"/>
      <c r="J16" s="43">
        <f t="shared" ref="J16:J42" si="0">IFERROR(IF(ISERR(E16/D16)," ",E16/D16),0)</f>
        <v>1</v>
      </c>
      <c r="K16" s="44">
        <f t="shared" ref="K16:K42" si="1">IFERROR(IF(ISERR(G16/D16)," ",G16/D16),0)</f>
        <v>0</v>
      </c>
      <c r="L16" s="44">
        <f t="shared" ref="L16:L42" si="2">IFERROR(IF(D16&gt;0,IF(D16&lt;I16,"Reçu&lt;Capa",E16/I16),""),0)</f>
        <v>0</v>
      </c>
      <c r="M16" s="44">
        <f>IFERROR(IF(C16&gt;0,IF(#REF!&lt;=100%,J16,#REF!),0),0)</f>
        <v>0</v>
      </c>
      <c r="N16" s="3"/>
      <c r="O16" s="45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</row>
    <row r="17" spans="1:64" ht="12" customHeight="1">
      <c r="A17" s="3"/>
      <c r="B17" s="46">
        <v>0.375</v>
      </c>
      <c r="C17" s="47"/>
      <c r="D17" s="41">
        <v>17</v>
      </c>
      <c r="E17" s="42">
        <v>16</v>
      </c>
      <c r="F17" s="41">
        <v>356.875</v>
      </c>
      <c r="G17" s="42">
        <v>1</v>
      </c>
      <c r="H17" s="42">
        <v>0</v>
      </c>
      <c r="I17" s="42"/>
      <c r="J17" s="43">
        <f t="shared" si="0"/>
        <v>0.94117647058823528</v>
      </c>
      <c r="K17" s="44">
        <f t="shared" si="1"/>
        <v>5.8823529411764705E-2</v>
      </c>
      <c r="L17" s="44">
        <f t="shared" si="2"/>
        <v>0</v>
      </c>
      <c r="M17" s="44">
        <f>IFERROR(IF(C17&gt;0,IF(#REF!&lt;=100%,J17,#REF!),0),0)</f>
        <v>0</v>
      </c>
      <c r="N17" s="3"/>
      <c r="O17" s="45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</row>
    <row r="18" spans="1:64" ht="12" customHeight="1">
      <c r="A18" s="3"/>
      <c r="B18" s="46">
        <v>0.39583333333333331</v>
      </c>
      <c r="C18" s="47"/>
      <c r="D18" s="41">
        <v>24</v>
      </c>
      <c r="E18" s="42">
        <v>24</v>
      </c>
      <c r="F18" s="41">
        <v>378.45833333333331</v>
      </c>
      <c r="G18" s="42">
        <v>0</v>
      </c>
      <c r="H18" s="42">
        <v>0</v>
      </c>
      <c r="I18" s="42"/>
      <c r="J18" s="43">
        <f t="shared" si="0"/>
        <v>1</v>
      </c>
      <c r="K18" s="44">
        <f t="shared" si="1"/>
        <v>0</v>
      </c>
      <c r="L18" s="44">
        <f t="shared" si="2"/>
        <v>0</v>
      </c>
      <c r="M18" s="44">
        <f>IFERROR(IF(C18&gt;0,IF(#REF!&lt;=100%,J18,#REF!),0),0)</f>
        <v>0</v>
      </c>
      <c r="N18" s="3"/>
      <c r="O18" s="45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1:64" ht="12" customHeight="1">
      <c r="A19" s="3"/>
      <c r="B19" s="46">
        <v>0.41666666666666669</v>
      </c>
      <c r="C19" s="47"/>
      <c r="D19" s="41">
        <v>35</v>
      </c>
      <c r="E19" s="42">
        <v>34</v>
      </c>
      <c r="F19" s="41">
        <v>345.14705882352939</v>
      </c>
      <c r="G19" s="42">
        <v>1</v>
      </c>
      <c r="H19" s="42">
        <v>0</v>
      </c>
      <c r="I19" s="42"/>
      <c r="J19" s="43">
        <f t="shared" si="0"/>
        <v>0.97142857142857142</v>
      </c>
      <c r="K19" s="44">
        <f t="shared" si="1"/>
        <v>2.8571428571428571E-2</v>
      </c>
      <c r="L19" s="44">
        <f t="shared" si="2"/>
        <v>0</v>
      </c>
      <c r="M19" s="44">
        <f>IFERROR(IF(C19&gt;0,IF(#REF!&lt;=100%,J19,#REF!),0),0)</f>
        <v>0</v>
      </c>
      <c r="N19" s="3"/>
      <c r="O19" s="45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</row>
    <row r="20" spans="1:64" ht="12" customHeight="1">
      <c r="A20" s="3"/>
      <c r="B20" s="46">
        <v>0.4375</v>
      </c>
      <c r="C20" s="47"/>
      <c r="D20" s="41">
        <v>35</v>
      </c>
      <c r="E20" s="42">
        <v>34</v>
      </c>
      <c r="F20" s="41">
        <v>449.23529411764702</v>
      </c>
      <c r="G20" s="42">
        <v>1</v>
      </c>
      <c r="H20" s="42">
        <v>0</v>
      </c>
      <c r="I20" s="42"/>
      <c r="J20" s="43">
        <f t="shared" si="0"/>
        <v>0.97142857142857142</v>
      </c>
      <c r="K20" s="44">
        <f t="shared" si="1"/>
        <v>2.8571428571428571E-2</v>
      </c>
      <c r="L20" s="44">
        <f t="shared" si="2"/>
        <v>0</v>
      </c>
      <c r="M20" s="44">
        <f>IFERROR(IF(C20&gt;0,IF(#REF!&lt;=100%,J20,#REF!),0),0)</f>
        <v>0</v>
      </c>
      <c r="N20" s="3"/>
      <c r="O20" s="45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</row>
    <row r="21" spans="1:64" ht="12" customHeight="1">
      <c r="A21" s="3"/>
      <c r="B21" s="46">
        <v>0.45833333333333331</v>
      </c>
      <c r="C21" s="47"/>
      <c r="D21" s="41">
        <v>32</v>
      </c>
      <c r="E21" s="42">
        <v>30</v>
      </c>
      <c r="F21" s="41">
        <v>358.73333333333329</v>
      </c>
      <c r="G21" s="42">
        <v>2</v>
      </c>
      <c r="H21" s="42">
        <v>0</v>
      </c>
      <c r="I21" s="42"/>
      <c r="J21" s="43">
        <f t="shared" si="0"/>
        <v>0.9375</v>
      </c>
      <c r="K21" s="44">
        <f t="shared" si="1"/>
        <v>6.25E-2</v>
      </c>
      <c r="L21" s="44">
        <f t="shared" si="2"/>
        <v>0</v>
      </c>
      <c r="M21" s="44">
        <f>IFERROR(IF(C21&gt;0,IF(#REF!&lt;=100%,J21,#REF!),0),0)</f>
        <v>0</v>
      </c>
      <c r="N21" s="3"/>
      <c r="O21" s="45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</row>
    <row r="22" spans="1:64" ht="12" customHeight="1">
      <c r="A22" s="3"/>
      <c r="B22" s="46">
        <v>0.47916666666666669</v>
      </c>
      <c r="C22" s="47"/>
      <c r="D22" s="41">
        <v>26</v>
      </c>
      <c r="E22" s="42">
        <v>26</v>
      </c>
      <c r="F22" s="41">
        <v>351.38461538461542</v>
      </c>
      <c r="G22" s="42">
        <v>0</v>
      </c>
      <c r="H22" s="42">
        <v>0</v>
      </c>
      <c r="I22" s="42"/>
      <c r="J22" s="43">
        <f t="shared" si="0"/>
        <v>1</v>
      </c>
      <c r="K22" s="44">
        <f t="shared" si="1"/>
        <v>0</v>
      </c>
      <c r="L22" s="44">
        <f t="shared" si="2"/>
        <v>0</v>
      </c>
      <c r="M22" s="44">
        <f>IFERROR(IF(C22&gt;0,IF(#REF!&lt;=100%,J22,#REF!),0),0)</f>
        <v>0</v>
      </c>
      <c r="N22" s="3"/>
      <c r="O22" s="45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</row>
    <row r="23" spans="1:64" ht="12" customHeight="1">
      <c r="A23" s="3"/>
      <c r="B23" s="46">
        <v>0.5</v>
      </c>
      <c r="C23" s="47"/>
      <c r="D23" s="41">
        <v>32</v>
      </c>
      <c r="E23" s="42">
        <v>32</v>
      </c>
      <c r="F23" s="41">
        <v>428.5625</v>
      </c>
      <c r="G23" s="42">
        <v>0</v>
      </c>
      <c r="H23" s="42">
        <v>0</v>
      </c>
      <c r="I23" s="42"/>
      <c r="J23" s="43">
        <f t="shared" si="0"/>
        <v>1</v>
      </c>
      <c r="K23" s="44">
        <f t="shared" si="1"/>
        <v>0</v>
      </c>
      <c r="L23" s="44">
        <f t="shared" si="2"/>
        <v>0</v>
      </c>
      <c r="M23" s="44">
        <f>IFERROR(IF(C23&gt;0,IF(#REF!&lt;=100%,J23,#REF!),0),0)</f>
        <v>0</v>
      </c>
      <c r="N23" s="3"/>
      <c r="O23" s="45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</row>
    <row r="24" spans="1:64">
      <c r="A24" s="3"/>
      <c r="B24" s="46">
        <v>0.52083333333333337</v>
      </c>
      <c r="C24" s="47"/>
      <c r="D24" s="41">
        <v>21</v>
      </c>
      <c r="E24" s="42">
        <v>21</v>
      </c>
      <c r="F24" s="41">
        <v>406.42857142857139</v>
      </c>
      <c r="G24" s="42">
        <v>0</v>
      </c>
      <c r="H24" s="42">
        <v>0</v>
      </c>
      <c r="I24" s="42"/>
      <c r="J24" s="43">
        <f t="shared" si="0"/>
        <v>1</v>
      </c>
      <c r="K24" s="44">
        <f t="shared" si="1"/>
        <v>0</v>
      </c>
      <c r="L24" s="44">
        <f t="shared" si="2"/>
        <v>0</v>
      </c>
      <c r="M24" s="44">
        <f>IFERROR(IF(C24&gt;0,IF(#REF!&lt;=100%,J24,#REF!),0),0)</f>
        <v>0</v>
      </c>
      <c r="N24" s="3"/>
      <c r="O24" s="45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</row>
    <row r="25" spans="1:64">
      <c r="A25" s="3"/>
      <c r="B25" s="46">
        <v>0.54166666666666663</v>
      </c>
      <c r="C25" s="47"/>
      <c r="D25" s="41">
        <v>29</v>
      </c>
      <c r="E25" s="42">
        <v>29</v>
      </c>
      <c r="F25" s="41">
        <v>449.31034482758616</v>
      </c>
      <c r="G25" s="42">
        <v>0</v>
      </c>
      <c r="H25" s="42">
        <v>0</v>
      </c>
      <c r="I25" s="42"/>
      <c r="J25" s="43">
        <f t="shared" si="0"/>
        <v>1</v>
      </c>
      <c r="K25" s="44">
        <f t="shared" si="1"/>
        <v>0</v>
      </c>
      <c r="L25" s="44">
        <f t="shared" si="2"/>
        <v>0</v>
      </c>
      <c r="M25" s="44">
        <f>IFERROR(IF(C25&gt;0,IF(#REF!&lt;=100%,J25,#REF!),0),0)</f>
        <v>0</v>
      </c>
      <c r="N25" s="3"/>
      <c r="O25" s="45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</row>
    <row r="26" spans="1:64">
      <c r="A26" s="3"/>
      <c r="B26" s="46">
        <v>0.5625</v>
      </c>
      <c r="C26" s="47"/>
      <c r="D26" s="41">
        <v>20</v>
      </c>
      <c r="E26" s="42">
        <v>20</v>
      </c>
      <c r="F26" s="41">
        <v>335.2</v>
      </c>
      <c r="G26" s="42">
        <v>0</v>
      </c>
      <c r="H26" s="42">
        <v>0</v>
      </c>
      <c r="I26" s="42"/>
      <c r="J26" s="43">
        <f t="shared" si="0"/>
        <v>1</v>
      </c>
      <c r="K26" s="44">
        <f t="shared" si="1"/>
        <v>0</v>
      </c>
      <c r="L26" s="44">
        <f t="shared" si="2"/>
        <v>0</v>
      </c>
      <c r="M26" s="44">
        <f>IFERROR(IF(C26&gt;0,IF(#REF!&lt;=100%,J26,#REF!),0),0)</f>
        <v>0</v>
      </c>
      <c r="N26" s="3"/>
      <c r="O26" s="45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</row>
    <row r="27" spans="1:64">
      <c r="A27" s="3"/>
      <c r="B27" s="46">
        <v>0.58333333333333337</v>
      </c>
      <c r="C27" s="47"/>
      <c r="D27" s="41">
        <v>25</v>
      </c>
      <c r="E27" s="42">
        <v>25</v>
      </c>
      <c r="F27" s="41">
        <v>362.8</v>
      </c>
      <c r="G27" s="42">
        <v>0</v>
      </c>
      <c r="H27" s="42">
        <v>0</v>
      </c>
      <c r="I27" s="42"/>
      <c r="J27" s="43">
        <f t="shared" si="0"/>
        <v>1</v>
      </c>
      <c r="K27" s="44">
        <f t="shared" si="1"/>
        <v>0</v>
      </c>
      <c r="L27" s="44">
        <f t="shared" si="2"/>
        <v>0</v>
      </c>
      <c r="M27" s="44">
        <f>IFERROR(IF(C27&gt;0,IF(#REF!&lt;=100%,J27,#REF!),0),0)</f>
        <v>0</v>
      </c>
      <c r="N27" s="3"/>
      <c r="O27" s="45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</row>
    <row r="28" spans="1:64">
      <c r="A28" s="3"/>
      <c r="B28" s="46">
        <v>0.60416666666666663</v>
      </c>
      <c r="C28" s="47"/>
      <c r="D28" s="41">
        <v>39</v>
      </c>
      <c r="E28" s="42">
        <v>38</v>
      </c>
      <c r="F28" s="41">
        <v>519.81578947368416</v>
      </c>
      <c r="G28" s="42">
        <v>1</v>
      </c>
      <c r="H28" s="42">
        <v>0</v>
      </c>
      <c r="I28" s="42"/>
      <c r="J28" s="43">
        <f t="shared" si="0"/>
        <v>0.97435897435897434</v>
      </c>
      <c r="K28" s="44">
        <f t="shared" si="1"/>
        <v>2.564102564102564E-2</v>
      </c>
      <c r="L28" s="44">
        <f t="shared" si="2"/>
        <v>0</v>
      </c>
      <c r="M28" s="44">
        <f>IFERROR(IF(C28&gt;0,IF(#REF!&lt;=100%,J28,#REF!),0),0)</f>
        <v>0</v>
      </c>
      <c r="N28" s="3"/>
      <c r="O28" s="45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</row>
    <row r="29" spans="1:64">
      <c r="A29" s="3"/>
      <c r="B29" s="46">
        <v>0.625</v>
      </c>
      <c r="C29" s="47"/>
      <c r="D29" s="41">
        <v>37</v>
      </c>
      <c r="E29" s="42">
        <v>37</v>
      </c>
      <c r="F29" s="41">
        <v>334.54054054054052</v>
      </c>
      <c r="G29" s="42">
        <v>0</v>
      </c>
      <c r="H29" s="42">
        <v>0</v>
      </c>
      <c r="I29" s="42"/>
      <c r="J29" s="43">
        <f t="shared" si="0"/>
        <v>1</v>
      </c>
      <c r="K29" s="44">
        <f t="shared" si="1"/>
        <v>0</v>
      </c>
      <c r="L29" s="44">
        <f t="shared" si="2"/>
        <v>0</v>
      </c>
      <c r="M29" s="44">
        <f>IFERROR(IF(C29&gt;0,IF(#REF!&lt;=100%,J29,#REF!),0),0)</f>
        <v>0</v>
      </c>
      <c r="N29" s="3"/>
      <c r="O29" s="45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</row>
    <row r="30" spans="1:64">
      <c r="A30" s="3"/>
      <c r="B30" s="46">
        <v>0.64583333333333337</v>
      </c>
      <c r="C30" s="47"/>
      <c r="D30" s="41">
        <v>33</v>
      </c>
      <c r="E30" s="42">
        <v>33</v>
      </c>
      <c r="F30" s="41">
        <v>461.78787878787875</v>
      </c>
      <c r="G30" s="42">
        <v>0</v>
      </c>
      <c r="H30" s="42">
        <v>0</v>
      </c>
      <c r="I30" s="42"/>
      <c r="J30" s="43">
        <f t="shared" si="0"/>
        <v>1</v>
      </c>
      <c r="K30" s="44">
        <f t="shared" si="1"/>
        <v>0</v>
      </c>
      <c r="L30" s="44">
        <f t="shared" si="2"/>
        <v>0</v>
      </c>
      <c r="M30" s="44">
        <f>IFERROR(IF(C30&gt;0,IF(#REF!&lt;=100%,J30,#REF!),0),0)</f>
        <v>0</v>
      </c>
      <c r="N30" s="3"/>
      <c r="O30" s="45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</row>
    <row r="31" spans="1:64">
      <c r="A31" s="3"/>
      <c r="B31" s="46">
        <v>0.66666666666666663</v>
      </c>
      <c r="C31" s="47"/>
      <c r="D31" s="41">
        <v>38</v>
      </c>
      <c r="E31" s="42">
        <v>37</v>
      </c>
      <c r="F31" s="41">
        <v>450.56756756756755</v>
      </c>
      <c r="G31" s="42">
        <v>1</v>
      </c>
      <c r="H31" s="42">
        <v>0</v>
      </c>
      <c r="I31" s="42"/>
      <c r="J31" s="43">
        <f t="shared" si="0"/>
        <v>0.97368421052631582</v>
      </c>
      <c r="K31" s="44">
        <f t="shared" si="1"/>
        <v>2.6315789473684209E-2</v>
      </c>
      <c r="L31" s="44">
        <f t="shared" si="2"/>
        <v>0</v>
      </c>
      <c r="M31" s="44">
        <f>IFERROR(IF(C31&gt;0,IF(#REF!&lt;=100%,J31,#REF!),0),0)</f>
        <v>0</v>
      </c>
      <c r="N31" s="3"/>
      <c r="O31" s="45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</row>
    <row r="32" spans="1:64">
      <c r="A32" s="3"/>
      <c r="B32" s="46">
        <v>0.6875</v>
      </c>
      <c r="C32" s="47"/>
      <c r="D32" s="41">
        <v>48</v>
      </c>
      <c r="E32" s="42">
        <v>47</v>
      </c>
      <c r="F32" s="41">
        <v>387.74468085106378</v>
      </c>
      <c r="G32" s="42">
        <v>1</v>
      </c>
      <c r="H32" s="42">
        <v>0</v>
      </c>
      <c r="I32" s="42"/>
      <c r="J32" s="43">
        <f t="shared" si="0"/>
        <v>0.97916666666666663</v>
      </c>
      <c r="K32" s="44">
        <f t="shared" si="1"/>
        <v>2.0833333333333332E-2</v>
      </c>
      <c r="L32" s="44">
        <f t="shared" si="2"/>
        <v>0</v>
      </c>
      <c r="M32" s="44">
        <f>IFERROR(IF(C32&gt;0,IF(#REF!&lt;=100%,J32,#REF!),0),0)</f>
        <v>0</v>
      </c>
      <c r="N32" s="3"/>
      <c r="O32" s="45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</row>
    <row r="33" spans="1:64">
      <c r="A33" s="3"/>
      <c r="B33" s="46">
        <v>0.70833333333333337</v>
      </c>
      <c r="C33" s="47"/>
      <c r="D33" s="41"/>
      <c r="E33" s="42"/>
      <c r="F33" s="41"/>
      <c r="G33" s="42"/>
      <c r="H33" s="42"/>
      <c r="I33" s="42"/>
      <c r="J33" s="43" t="str">
        <f t="shared" si="0"/>
        <v xml:space="preserve"> </v>
      </c>
      <c r="K33" s="44" t="str">
        <f t="shared" si="1"/>
        <v xml:space="preserve"> </v>
      </c>
      <c r="L33" s="44" t="str">
        <f t="shared" si="2"/>
        <v/>
      </c>
      <c r="M33" s="44">
        <f>IFERROR(IF(C33&gt;0,IF(#REF!&lt;=100%,J33,#REF!),0),0)</f>
        <v>0</v>
      </c>
      <c r="N33" s="3"/>
      <c r="O33" s="45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1:64">
      <c r="A34" s="3"/>
      <c r="B34" s="46">
        <v>0.72916666666666663</v>
      </c>
      <c r="C34" s="47"/>
      <c r="D34" s="41"/>
      <c r="E34" s="42"/>
      <c r="F34" s="41"/>
      <c r="G34" s="42"/>
      <c r="H34" s="42"/>
      <c r="I34" s="42"/>
      <c r="J34" s="43" t="str">
        <f t="shared" si="0"/>
        <v xml:space="preserve"> </v>
      </c>
      <c r="K34" s="44" t="str">
        <f t="shared" si="1"/>
        <v xml:space="preserve"> </v>
      </c>
      <c r="L34" s="44" t="str">
        <f t="shared" si="2"/>
        <v/>
      </c>
      <c r="M34" s="44">
        <f>IFERROR(IF(C34&gt;0,IF(#REF!&lt;=100%,J34,#REF!),0),0)</f>
        <v>0</v>
      </c>
      <c r="N34" s="3"/>
      <c r="O34" s="45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</row>
    <row r="35" spans="1:64">
      <c r="A35" s="3"/>
      <c r="B35" s="46">
        <v>0.75</v>
      </c>
      <c r="C35" s="47"/>
      <c r="D35" s="41"/>
      <c r="E35" s="42"/>
      <c r="F35" s="41"/>
      <c r="G35" s="42"/>
      <c r="H35" s="42"/>
      <c r="I35" s="42"/>
      <c r="J35" s="43" t="str">
        <f t="shared" si="0"/>
        <v xml:space="preserve"> </v>
      </c>
      <c r="K35" s="44" t="str">
        <f t="shared" si="1"/>
        <v xml:space="preserve"> </v>
      </c>
      <c r="L35" s="44" t="str">
        <f t="shared" si="2"/>
        <v/>
      </c>
      <c r="M35" s="44">
        <f>IFERROR(IF(C35&gt;0,IF(#REF!&lt;=100%,J35,#REF!),0),0)</f>
        <v>0</v>
      </c>
      <c r="N35" s="3"/>
      <c r="O35" s="45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</row>
    <row r="36" spans="1:64">
      <c r="A36" s="3"/>
      <c r="B36" s="46">
        <v>0.77083333333333337</v>
      </c>
      <c r="C36" s="47"/>
      <c r="D36" s="41"/>
      <c r="E36" s="42"/>
      <c r="F36" s="41"/>
      <c r="G36" s="42"/>
      <c r="H36" s="42"/>
      <c r="I36" s="42"/>
      <c r="J36" s="43" t="str">
        <f t="shared" si="0"/>
        <v xml:space="preserve"> </v>
      </c>
      <c r="K36" s="44" t="str">
        <f t="shared" si="1"/>
        <v xml:space="preserve"> </v>
      </c>
      <c r="L36" s="44" t="str">
        <f t="shared" si="2"/>
        <v/>
      </c>
      <c r="M36" s="44">
        <f>IFERROR(IF(C36&gt;0,IF(#REF!&lt;=100%,J36,#REF!),0),0)</f>
        <v>0</v>
      </c>
      <c r="N36" s="3"/>
      <c r="O36" s="45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1:64">
      <c r="A37" s="3"/>
      <c r="B37" s="46">
        <v>0.79166666666666663</v>
      </c>
      <c r="C37" s="47"/>
      <c r="D37" s="41"/>
      <c r="E37" s="42"/>
      <c r="F37" s="41"/>
      <c r="G37" s="42"/>
      <c r="H37" s="42"/>
      <c r="I37" s="42"/>
      <c r="J37" s="43" t="str">
        <f t="shared" si="0"/>
        <v xml:space="preserve"> </v>
      </c>
      <c r="K37" s="44" t="str">
        <f t="shared" si="1"/>
        <v xml:space="preserve"> </v>
      </c>
      <c r="L37" s="44" t="str">
        <f t="shared" si="2"/>
        <v/>
      </c>
      <c r="M37" s="44">
        <f>IFERROR(IF(C37&gt;0,IF(#REF!&lt;=100%,J37,#REF!),0),0)</f>
        <v>0</v>
      </c>
      <c r="N37" s="3"/>
      <c r="O37" s="45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spans="1:64">
      <c r="A38" s="3"/>
      <c r="B38" s="46">
        <v>0.8125</v>
      </c>
      <c r="C38" s="47"/>
      <c r="D38" s="41"/>
      <c r="E38" s="42"/>
      <c r="F38" s="41"/>
      <c r="G38" s="42"/>
      <c r="H38" s="42"/>
      <c r="I38" s="42"/>
      <c r="J38" s="43" t="str">
        <f t="shared" si="0"/>
        <v xml:space="preserve"> </v>
      </c>
      <c r="K38" s="44" t="str">
        <f t="shared" si="1"/>
        <v xml:space="preserve"> </v>
      </c>
      <c r="L38" s="44" t="str">
        <f t="shared" si="2"/>
        <v/>
      </c>
      <c r="M38" s="44">
        <f>IFERROR(IF(C38&gt;0,IF(#REF!&lt;=100%,J38,#REF!),0),0)</f>
        <v>0</v>
      </c>
      <c r="N38" s="3"/>
      <c r="O38" s="45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1:64">
      <c r="A39" s="3"/>
      <c r="B39" s="46">
        <v>0.83333333333333337</v>
      </c>
      <c r="C39" s="47"/>
      <c r="D39" s="41"/>
      <c r="E39" s="42"/>
      <c r="F39" s="41"/>
      <c r="G39" s="42"/>
      <c r="H39" s="42"/>
      <c r="I39" s="42"/>
      <c r="J39" s="43" t="str">
        <f t="shared" si="0"/>
        <v xml:space="preserve"> </v>
      </c>
      <c r="K39" s="44" t="str">
        <f t="shared" si="1"/>
        <v xml:space="preserve"> </v>
      </c>
      <c r="L39" s="44" t="str">
        <f t="shared" si="2"/>
        <v/>
      </c>
      <c r="M39" s="44">
        <f>IFERROR(IF(C39&gt;0,IF(#REF!&lt;=100%,J39,#REF!),0),0)</f>
        <v>0</v>
      </c>
      <c r="N39" s="3"/>
      <c r="O39" s="45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1:64">
      <c r="A40" s="3"/>
      <c r="B40" s="46">
        <v>0.85416666666666663</v>
      </c>
      <c r="C40" s="47"/>
      <c r="D40" s="41"/>
      <c r="E40" s="42"/>
      <c r="F40" s="41"/>
      <c r="G40" s="42"/>
      <c r="H40" s="42"/>
      <c r="I40" s="42"/>
      <c r="J40" s="43" t="str">
        <f t="shared" si="0"/>
        <v xml:space="preserve"> </v>
      </c>
      <c r="K40" s="44" t="str">
        <f t="shared" si="1"/>
        <v xml:space="preserve"> </v>
      </c>
      <c r="L40" s="44" t="str">
        <f t="shared" si="2"/>
        <v/>
      </c>
      <c r="M40" s="44">
        <f>IFERROR(IF(C40&gt;0,IF(#REF!&lt;=100%,J40,#REF!),0),0)</f>
        <v>0</v>
      </c>
      <c r="N40" s="3"/>
      <c r="O40" s="45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1:64">
      <c r="A41" s="3"/>
      <c r="B41" s="46">
        <v>0.875</v>
      </c>
      <c r="C41" s="47"/>
      <c r="D41" s="41"/>
      <c r="E41" s="42"/>
      <c r="F41" s="41"/>
      <c r="G41" s="42"/>
      <c r="H41" s="42"/>
      <c r="I41" s="42"/>
      <c r="J41" s="43" t="str">
        <f t="shared" si="0"/>
        <v xml:space="preserve"> </v>
      </c>
      <c r="K41" s="44" t="str">
        <f t="shared" si="1"/>
        <v xml:space="preserve"> </v>
      </c>
      <c r="L41" s="44" t="str">
        <f t="shared" si="2"/>
        <v/>
      </c>
      <c r="M41" s="44">
        <f>IFERROR(IF(C41&gt;0,IF(#REF!&lt;=100%,J41,#REF!),0),0)</f>
        <v>0</v>
      </c>
      <c r="N41" s="3"/>
      <c r="O41" s="45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1:64" ht="13.5" thickBot="1">
      <c r="A42" s="3"/>
      <c r="B42" s="48">
        <v>0.89583333333333337</v>
      </c>
      <c r="C42" s="49"/>
      <c r="D42" s="41"/>
      <c r="E42" s="42"/>
      <c r="F42" s="41"/>
      <c r="G42" s="42"/>
      <c r="H42" s="42"/>
      <c r="I42" s="42"/>
      <c r="J42" s="50" t="str">
        <f t="shared" si="0"/>
        <v xml:space="preserve"> </v>
      </c>
      <c r="K42" s="51" t="str">
        <f t="shared" si="1"/>
        <v xml:space="preserve"> </v>
      </c>
      <c r="L42" s="44" t="str">
        <f t="shared" si="2"/>
        <v/>
      </c>
      <c r="M42" s="51">
        <f>IFERROR(IF(C42&gt;0,IF(#REF!&lt;=100%,J42,#REF!),0),0)</f>
        <v>0</v>
      </c>
      <c r="N42" s="3"/>
      <c r="O42" s="45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1:64" ht="13.5" thickBot="1">
      <c r="A43" s="3"/>
      <c r="B43" s="52" t="s">
        <v>22</v>
      </c>
      <c r="C43" s="53">
        <v>0</v>
      </c>
      <c r="D43" s="54">
        <f>SUM(D15:D42)</f>
        <v>520</v>
      </c>
      <c r="E43" s="54">
        <f>SUM(E15:E42)</f>
        <v>512</v>
      </c>
      <c r="F43" s="54">
        <f>SUMPRODUCT(E15:E42,F15:F42)/E43</f>
        <v>399.63671875</v>
      </c>
      <c r="G43" s="54">
        <f>SUM(G15:G42)</f>
        <v>8</v>
      </c>
      <c r="H43" s="54">
        <f>SUM(H15:H42)</f>
        <v>0</v>
      </c>
      <c r="I43" s="54">
        <v>0</v>
      </c>
      <c r="J43" s="55">
        <f t="shared" ref="J43" si="3">IF(ISERR(E43/D43)," ",E43/D43)</f>
        <v>0.98461538461538467</v>
      </c>
      <c r="K43" s="56">
        <f t="shared" ref="K43" si="4">IF(ISERR(G43/D43)," ",G43/D43)</f>
        <v>1.5384615384615385E-2</v>
      </c>
      <c r="L43" s="57">
        <f>IFERROR(IF(D43&lt;I43,"Reçu&lt;Capa",E43/I43),0)</f>
        <v>0</v>
      </c>
      <c r="M43" s="58">
        <f>IF(C43&gt;0,IF(#REF!&lt;=100%,J43,#REF!),0)</f>
        <v>0</v>
      </c>
      <c r="N43" s="3"/>
      <c r="O43" s="45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1:64">
      <c r="N44" s="3"/>
      <c r="O44" s="3"/>
      <c r="P44" s="3"/>
      <c r="Q44" s="3"/>
      <c r="R44" s="3"/>
    </row>
    <row r="45" spans="1:64" ht="15">
      <c r="B45" s="59" t="s">
        <v>23</v>
      </c>
      <c r="C45" s="59"/>
      <c r="D45" s="59"/>
      <c r="E45" s="59"/>
    </row>
    <row r="46" spans="1:64" ht="15">
      <c r="B46" s="60"/>
      <c r="C46" s="60"/>
      <c r="D46" s="60"/>
      <c r="E46" s="60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/>
    </row>
    <row r="47" spans="1:64" ht="15">
      <c r="B47" s="62" t="s">
        <v>24</v>
      </c>
      <c r="C47" s="62"/>
      <c r="D47" s="62"/>
      <c r="E47" s="62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/>
    </row>
    <row r="48" spans="1:64">
      <c r="B48" s="63" t="s">
        <v>25</v>
      </c>
      <c r="C48" s="63"/>
      <c r="D48" s="63"/>
      <c r="E48" s="63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</row>
    <row r="49" spans="2:16" ht="14.25" customHeight="1">
      <c r="B49" s="63"/>
      <c r="C49" s="63"/>
      <c r="D49" s="63"/>
      <c r="E49" s="63"/>
      <c r="F49"/>
      <c r="G49"/>
      <c r="H49"/>
      <c r="I49"/>
      <c r="J49"/>
      <c r="K49"/>
      <c r="L49"/>
      <c r="M49"/>
      <c r="N49"/>
      <c r="O49"/>
      <c r="P49"/>
    </row>
    <row r="50" spans="2:16" ht="14.25" customHeight="1">
      <c r="B50" s="65"/>
      <c r="C50" s="65"/>
      <c r="D50" s="65"/>
      <c r="E50" s="65"/>
    </row>
    <row r="51" spans="2:16" ht="14.25" customHeight="1">
      <c r="B51" s="66"/>
      <c r="C51" s="67"/>
      <c r="D51" s="67"/>
      <c r="E51" s="67"/>
    </row>
    <row r="52" spans="2:16" ht="15">
      <c r="B52" s="68"/>
      <c r="C52" s="67"/>
      <c r="D52" s="67"/>
      <c r="E52" s="67"/>
    </row>
    <row r="141" spans="2:2">
      <c r="B141" s="1" t="str">
        <f>TEXT(B8,"hh")</f>
        <v>17</v>
      </c>
    </row>
    <row r="142" spans="2:2">
      <c r="B142" s="1" t="str">
        <f>IFERROR(TEXT(N6,"0,00%"),0%)</f>
        <v>98,46%</v>
      </c>
    </row>
    <row r="143" spans="2:2">
      <c r="B143" s="1" t="str">
        <f>IFERROR(TEXT(S8,"0,00%"),0%)</f>
        <v>0,00%</v>
      </c>
    </row>
  </sheetData>
  <mergeCells count="25">
    <mergeCell ref="M46:M47"/>
    <mergeCell ref="N46:N47"/>
    <mergeCell ref="O46:O47"/>
    <mergeCell ref="B12:L12"/>
    <mergeCell ref="B46:E46"/>
    <mergeCell ref="F46:F47"/>
    <mergeCell ref="G46:G47"/>
    <mergeCell ref="H46:H47"/>
    <mergeCell ref="I46:I47"/>
    <mergeCell ref="J46:J47"/>
    <mergeCell ref="K46:K47"/>
    <mergeCell ref="L46:L47"/>
    <mergeCell ref="E8:F8"/>
    <mergeCell ref="Q8:R8"/>
    <mergeCell ref="E9:F9"/>
    <mergeCell ref="Q9:R9"/>
    <mergeCell ref="E10:F10"/>
    <mergeCell ref="Q10:R10"/>
    <mergeCell ref="E3:K3"/>
    <mergeCell ref="B5:B6"/>
    <mergeCell ref="E5:F5"/>
    <mergeCell ref="E6:F6"/>
    <mergeCell ref="J6:K6"/>
    <mergeCell ref="E7:F7"/>
    <mergeCell ref="J7:K7"/>
  </mergeCells>
  <conditionalFormatting sqref="L15:M43 S8:S10">
    <cfRule type="cellIs" dxfId="3" priority="3" stopIfTrue="1" operator="lessThan">
      <formula>1</formula>
    </cfRule>
    <cfRule type="cellIs" dxfId="2" priority="4" stopIfTrue="1" operator="greaterThanOrEqual">
      <formula>1</formula>
    </cfRule>
  </conditionalFormatting>
  <conditionalFormatting sqref="N6 J15:J42">
    <cfRule type="cellIs" dxfId="1" priority="1" stopIfTrue="1" operator="lessThan">
      <formula>0.9</formula>
    </cfRule>
    <cfRule type="cellIs" dxfId="0" priority="2" stopIfTrue="1" operator="greaterThanOrEqual">
      <formula>0.9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Ammerti Rabie</dc:creator>
  <cp:lastModifiedBy>Ammerti Rabie</cp:lastModifiedBy>
  <dcterms:created xsi:type="dcterms:W3CDTF">2017-10-18T15:02:22Z</dcterms:created>
  <dcterms:modified xsi:type="dcterms:W3CDTF">2017-10-18T15:02:22Z</dcterms:modified>
</cp:coreProperties>
</file>