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ysaroop/Desktop/Digital/Cuore&gt;/Content/Cuore Nutrition/Breakfast &amp; Snacks/"/>
    </mc:Choice>
  </mc:AlternateContent>
  <xr:revisionPtr revIDLastSave="0" documentId="13_ncr:1_{EC85135E-92E7-3442-B3E8-BA8AC69E1355}" xr6:coauthVersionLast="47" xr6:coauthVersionMax="47" xr10:uidLastSave="{00000000-0000-0000-0000-000000000000}"/>
  <bookViews>
    <workbookView xWindow="0" yWindow="500" windowWidth="28800" windowHeight="16120" activeTab="5" xr2:uid="{45728A96-DA96-7441-B94A-6CDC6665B12E}"/>
  </bookViews>
  <sheets>
    <sheet name="&lt;1300" sheetId="12" r:id="rId1"/>
    <sheet name="1300-1499" sheetId="15" r:id="rId2"/>
    <sheet name="1500-1699" sheetId="17" r:id="rId3"/>
    <sheet name="1700-1899" sheetId="19" r:id="rId4"/>
    <sheet name="1900-2099" sheetId="21" r:id="rId5"/>
    <sheet name="&gt;2099" sheetId="22" r:id="rId6"/>
  </sheets>
  <definedNames>
    <definedName name="_xlnm._FilterDatabase" localSheetId="0" hidden="1">'&lt;1300'!$G$7:$G$99</definedName>
    <definedName name="_xlnm._FilterDatabase" localSheetId="5" hidden="1">'&gt;2099'!$A$7:$G$85</definedName>
    <definedName name="_xlnm._FilterDatabase" localSheetId="1" hidden="1">'1300-1499'!$G$8:$G$85</definedName>
    <definedName name="_xlnm._FilterDatabase" localSheetId="2" hidden="1">'1500-1699'!$G$7:$G$88</definedName>
    <definedName name="_xlnm._FilterDatabase" localSheetId="3" hidden="1">'1700-1899'!$A$7:$G$85</definedName>
    <definedName name="_xlnm._FilterDatabase" localSheetId="4" hidden="1">'1900-2099'!$A$7:$G$85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" i="22" l="1"/>
  <c r="A90" i="22"/>
  <c r="A89" i="22"/>
  <c r="A88" i="22"/>
  <c r="A87" i="22"/>
  <c r="A91" i="21"/>
  <c r="A90" i="21"/>
  <c r="A89" i="21"/>
  <c r="A87" i="21"/>
  <c r="A88" i="21"/>
  <c r="A91" i="19"/>
  <c r="A90" i="19"/>
  <c r="A88" i="19"/>
  <c r="A87" i="19"/>
  <c r="A89" i="19"/>
  <c r="A91" i="17"/>
  <c r="A90" i="17"/>
  <c r="A89" i="17"/>
  <c r="A88" i="17"/>
  <c r="A87" i="17"/>
  <c r="A91" i="15"/>
  <c r="A89" i="15"/>
  <c r="A87" i="15"/>
  <c r="A90" i="15"/>
  <c r="A88" i="15"/>
  <c r="A91" i="12"/>
  <c r="A90" i="12"/>
  <c r="A88" i="12"/>
  <c r="A87" i="12"/>
  <c r="A49" i="22"/>
  <c r="A49" i="21"/>
  <c r="A49" i="19"/>
  <c r="A49" i="17"/>
  <c r="A49" i="15"/>
  <c r="A49" i="12"/>
  <c r="A48" i="12"/>
  <c r="A85" i="22"/>
  <c r="A85" i="21"/>
  <c r="A85" i="19"/>
  <c r="A85" i="15"/>
  <c r="A29" i="22"/>
  <c r="A29" i="21"/>
  <c r="A29" i="19"/>
  <c r="A85" i="12"/>
  <c r="A24" i="22"/>
  <c r="A24" i="21"/>
  <c r="A24" i="19"/>
  <c r="A25" i="19"/>
  <c r="A24" i="17"/>
  <c r="A24" i="15"/>
  <c r="A24" i="12"/>
  <c r="A34" i="12" l="1"/>
  <c r="A84" i="22"/>
  <c r="A81" i="22"/>
  <c r="A80" i="22"/>
  <c r="A79" i="22"/>
  <c r="A77" i="21"/>
  <c r="A77" i="19"/>
  <c r="A77" i="22"/>
  <c r="A75" i="22"/>
  <c r="A74" i="22"/>
  <c r="A73" i="22"/>
  <c r="A72" i="22"/>
  <c r="A71" i="22"/>
  <c r="A68" i="22"/>
  <c r="A67" i="22"/>
  <c r="A62" i="22"/>
  <c r="A61" i="22"/>
  <c r="A60" i="22"/>
  <c r="A50" i="22"/>
  <c r="A51" i="22"/>
  <c r="A35" i="22"/>
  <c r="A33" i="22"/>
  <c r="A28" i="22"/>
  <c r="A16" i="22"/>
  <c r="A9" i="22"/>
  <c r="A8" i="22"/>
  <c r="A80" i="21"/>
  <c r="A81" i="21"/>
  <c r="A79" i="21"/>
  <c r="A60" i="21"/>
  <c r="A35" i="21"/>
  <c r="A32" i="21"/>
  <c r="A31" i="21"/>
  <c r="A28" i="19"/>
  <c r="A27" i="21"/>
  <c r="A20" i="21"/>
  <c r="A8" i="21"/>
  <c r="A9" i="21"/>
  <c r="A11" i="21"/>
  <c r="A80" i="19"/>
  <c r="A79" i="19"/>
  <c r="A67" i="19"/>
  <c r="A68" i="19"/>
  <c r="A61" i="19"/>
  <c r="A60" i="19"/>
  <c r="A55" i="19"/>
  <c r="A56" i="19"/>
  <c r="A53" i="19"/>
  <c r="A20" i="19"/>
  <c r="A79" i="17"/>
  <c r="A77" i="17"/>
  <c r="A78" i="17"/>
  <c r="A75" i="17"/>
  <c r="A73" i="17"/>
  <c r="A66" i="17"/>
  <c r="A64" i="17"/>
  <c r="A63" i="17"/>
  <c r="A60" i="17"/>
  <c r="A59" i="17"/>
  <c r="A57" i="17"/>
  <c r="A28" i="17"/>
  <c r="A80" i="15"/>
  <c r="A73" i="15"/>
  <c r="A60" i="15"/>
  <c r="A28" i="15"/>
  <c r="A81" i="12"/>
  <c r="A75" i="12" l="1"/>
  <c r="A83" i="22"/>
  <c r="A78" i="22"/>
  <c r="A69" i="22"/>
  <c r="A66" i="22"/>
  <c r="A64" i="22"/>
  <c r="A63" i="22"/>
  <c r="A59" i="22"/>
  <c r="A56" i="22"/>
  <c r="A55" i="22"/>
  <c r="A54" i="22"/>
  <c r="A53" i="22"/>
  <c r="A48" i="22"/>
  <c r="A47" i="22"/>
  <c r="A46" i="22"/>
  <c r="A45" i="22"/>
  <c r="A43" i="22"/>
  <c r="A42" i="22"/>
  <c r="A41" i="22"/>
  <c r="A40" i="22"/>
  <c r="A38" i="22"/>
  <c r="A37" i="22"/>
  <c r="A32" i="22"/>
  <c r="A31" i="22"/>
  <c r="A27" i="22"/>
  <c r="A26" i="22"/>
  <c r="A25" i="22"/>
  <c r="A23" i="22"/>
  <c r="A22" i="22"/>
  <c r="A20" i="22"/>
  <c r="A19" i="22"/>
  <c r="A18" i="22"/>
  <c r="A15" i="22"/>
  <c r="A11" i="22"/>
  <c r="A13" i="22"/>
  <c r="A12" i="22"/>
  <c r="A57" i="22"/>
  <c r="A34" i="22"/>
  <c r="A17" i="22"/>
  <c r="A10" i="22"/>
  <c r="E4" i="22"/>
  <c r="D4" i="22"/>
  <c r="A84" i="21"/>
  <c r="A83" i="21"/>
  <c r="A78" i="21"/>
  <c r="A75" i="21"/>
  <c r="A74" i="21"/>
  <c r="A73" i="21"/>
  <c r="A72" i="21"/>
  <c r="A71" i="21"/>
  <c r="A69" i="21"/>
  <c r="A68" i="21"/>
  <c r="A67" i="21"/>
  <c r="A66" i="21"/>
  <c r="A64" i="21"/>
  <c r="A63" i="21"/>
  <c r="A62" i="21"/>
  <c r="A61" i="21"/>
  <c r="A59" i="21"/>
  <c r="A57" i="21"/>
  <c r="A56" i="21"/>
  <c r="A55" i="21"/>
  <c r="A53" i="21"/>
  <c r="A54" i="21"/>
  <c r="A51" i="21"/>
  <c r="A50" i="21"/>
  <c r="A48" i="21"/>
  <c r="A47" i="21"/>
  <c r="A46" i="21"/>
  <c r="A45" i="21"/>
  <c r="A43" i="21"/>
  <c r="A42" i="21"/>
  <c r="A41" i="21"/>
  <c r="A40" i="21"/>
  <c r="A38" i="21"/>
  <c r="A37" i="21"/>
  <c r="A34" i="21"/>
  <c r="A33" i="21"/>
  <c r="A26" i="21"/>
  <c r="A25" i="21"/>
  <c r="A23" i="21"/>
  <c r="A22" i="21"/>
  <c r="A19" i="21"/>
  <c r="A18" i="21"/>
  <c r="A15" i="21"/>
  <c r="A17" i="21"/>
  <c r="A16" i="21"/>
  <c r="A12" i="21"/>
  <c r="A13" i="21"/>
  <c r="A10" i="21"/>
  <c r="E4" i="21"/>
  <c r="D4" i="21"/>
  <c r="A84" i="19"/>
  <c r="A83" i="19"/>
  <c r="A81" i="19"/>
  <c r="A78" i="19"/>
  <c r="A75" i="19"/>
  <c r="A74" i="19"/>
  <c r="A73" i="19"/>
  <c r="A72" i="19"/>
  <c r="A71" i="19"/>
  <c r="A69" i="19"/>
  <c r="A66" i="19"/>
  <c r="A64" i="19"/>
  <c r="A63" i="19"/>
  <c r="A62" i="19"/>
  <c r="A59" i="19"/>
  <c r="A57" i="19"/>
  <c r="A54" i="19"/>
  <c r="A51" i="19"/>
  <c r="A50" i="19"/>
  <c r="A48" i="19"/>
  <c r="A47" i="19"/>
  <c r="A46" i="19"/>
  <c r="A45" i="19"/>
  <c r="A43" i="19"/>
  <c r="A42" i="19"/>
  <c r="A41" i="19"/>
  <c r="A40" i="19"/>
  <c r="A38" i="19"/>
  <c r="A37" i="19"/>
  <c r="A35" i="19"/>
  <c r="A34" i="19"/>
  <c r="A33" i="19"/>
  <c r="A32" i="19"/>
  <c r="A31" i="19"/>
  <c r="A27" i="19"/>
  <c r="A26" i="19"/>
  <c r="A23" i="19"/>
  <c r="A22" i="19"/>
  <c r="A19" i="19"/>
  <c r="A18" i="19"/>
  <c r="A17" i="19"/>
  <c r="A16" i="19"/>
  <c r="A15" i="19"/>
  <c r="A12" i="19"/>
  <c r="A13" i="19"/>
  <c r="A11" i="19"/>
  <c r="A10" i="19"/>
  <c r="A9" i="19"/>
  <c r="A8" i="19"/>
  <c r="E4" i="19"/>
  <c r="D4" i="19"/>
  <c r="A81" i="17"/>
  <c r="A80" i="17"/>
  <c r="A74" i="17"/>
  <c r="A72" i="17"/>
  <c r="A71" i="17"/>
  <c r="A62" i="17"/>
  <c r="A61" i="17"/>
  <c r="A56" i="17"/>
  <c r="A55" i="17"/>
  <c r="A54" i="17" l="1"/>
  <c r="A54" i="15"/>
  <c r="A53" i="17"/>
  <c r="A51" i="17"/>
  <c r="A50" i="17"/>
  <c r="A48" i="17"/>
  <c r="A47" i="17"/>
  <c r="A46" i="17"/>
  <c r="A45" i="17"/>
  <c r="A43" i="17"/>
  <c r="A42" i="17"/>
  <c r="A41" i="17"/>
  <c r="A40" i="17"/>
  <c r="A38" i="17"/>
  <c r="A37" i="17"/>
  <c r="A35" i="17"/>
  <c r="A34" i="17"/>
  <c r="A33" i="17"/>
  <c r="A32" i="17"/>
  <c r="A31" i="17"/>
  <c r="A27" i="17"/>
  <c r="A26" i="17"/>
  <c r="A25" i="17"/>
  <c r="A23" i="17"/>
  <c r="A22" i="17"/>
  <c r="A20" i="17"/>
  <c r="A19" i="17"/>
  <c r="A18" i="17"/>
  <c r="A17" i="17"/>
  <c r="A16" i="17"/>
  <c r="A15" i="17"/>
  <c r="A13" i="17"/>
  <c r="A12" i="17"/>
  <c r="A11" i="17"/>
  <c r="A10" i="17"/>
  <c r="A9" i="17"/>
  <c r="A8" i="17"/>
  <c r="A69" i="17"/>
  <c r="A68" i="17"/>
  <c r="A67" i="17"/>
  <c r="E4" i="17"/>
  <c r="D4" i="17"/>
  <c r="A84" i="15"/>
  <c r="A83" i="15"/>
  <c r="A81" i="15"/>
  <c r="A79" i="15"/>
  <c r="A78" i="15"/>
  <c r="A77" i="15"/>
  <c r="A75" i="15"/>
  <c r="A74" i="15"/>
  <c r="A72" i="15"/>
  <c r="A71" i="15"/>
  <c r="A69" i="15"/>
  <c r="A68" i="15"/>
  <c r="A67" i="15"/>
  <c r="A66" i="15"/>
  <c r="A64" i="15"/>
  <c r="A63" i="15"/>
  <c r="A62" i="15"/>
  <c r="A61" i="15"/>
  <c r="A57" i="15"/>
  <c r="A56" i="15"/>
  <c r="A55" i="15"/>
  <c r="A53" i="15"/>
  <c r="A51" i="15"/>
  <c r="A50" i="15"/>
  <c r="A48" i="15"/>
  <c r="A47" i="15"/>
  <c r="A46" i="15"/>
  <c r="A45" i="15"/>
  <c r="A43" i="15"/>
  <c r="A42" i="15"/>
  <c r="A41" i="15"/>
  <c r="A40" i="15"/>
  <c r="A38" i="15"/>
  <c r="A37" i="15"/>
  <c r="A33" i="15"/>
  <c r="A32" i="15"/>
  <c r="A31" i="15"/>
  <c r="A27" i="15"/>
  <c r="A26" i="15"/>
  <c r="A25" i="15"/>
  <c r="A23" i="15"/>
  <c r="A22" i="15"/>
  <c r="A17" i="15"/>
  <c r="A18" i="15"/>
  <c r="A20" i="15"/>
  <c r="A19" i="15"/>
  <c r="A16" i="15"/>
  <c r="A15" i="15"/>
  <c r="A13" i="15"/>
  <c r="A12" i="15"/>
  <c r="A8" i="15"/>
  <c r="A11" i="15"/>
  <c r="A10" i="15"/>
  <c r="A9" i="15"/>
  <c r="E4" i="15"/>
  <c r="D4" i="15"/>
  <c r="A57" i="12" l="1"/>
  <c r="A56" i="12"/>
  <c r="A54" i="12"/>
  <c r="A15" i="12" l="1"/>
  <c r="A11" i="12"/>
  <c r="A10" i="12"/>
  <c r="A55" i="12"/>
  <c r="A53" i="12"/>
  <c r="A13" i="12"/>
  <c r="A28" i="12" l="1"/>
  <c r="A20" i="12"/>
  <c r="A18" i="12"/>
  <c r="A19" i="12"/>
  <c r="A26" i="12" l="1"/>
  <c r="D4" i="12" l="1"/>
  <c r="A43" i="12"/>
  <c r="A42" i="12"/>
  <c r="A41" i="12"/>
  <c r="A40" i="12"/>
  <c r="A84" i="12" l="1"/>
  <c r="A63" i="12" l="1"/>
  <c r="A64" i="12"/>
  <c r="A77" i="12"/>
  <c r="A69" i="12"/>
  <c r="A67" i="12"/>
  <c r="A66" i="12"/>
  <c r="A51" i="12"/>
  <c r="A50" i="12"/>
  <c r="A38" i="12"/>
  <c r="A37" i="12"/>
  <c r="A83" i="12"/>
  <c r="A31" i="12"/>
  <c r="A23" i="12"/>
  <c r="A17" i="12"/>
  <c r="A16" i="12"/>
  <c r="A80" i="12"/>
  <c r="A78" i="12" l="1"/>
  <c r="A62" i="12"/>
  <c r="A61" i="12"/>
  <c r="A74" i="12"/>
  <c r="A73" i="12"/>
  <c r="A72" i="12"/>
  <c r="A71" i="12"/>
  <c r="A68" i="12"/>
  <c r="A79" i="12"/>
  <c r="A60" i="12"/>
  <c r="A59" i="12"/>
  <c r="A47" i="12"/>
  <c r="A46" i="12"/>
  <c r="A45" i="12"/>
  <c r="A12" i="12"/>
  <c r="A27" i="12"/>
  <c r="A33" i="12"/>
  <c r="A32" i="12"/>
  <c r="A25" i="12"/>
  <c r="A22" i="12"/>
  <c r="A9" i="12"/>
  <c r="A8" i="12"/>
  <c r="E4" i="12"/>
</calcChain>
</file>

<file path=xl/sharedStrings.xml><?xml version="1.0" encoding="utf-8"?>
<sst xmlns="http://schemas.openxmlformats.org/spreadsheetml/2006/main" count="2357" uniqueCount="396">
  <si>
    <t>Breakfast</t>
  </si>
  <si>
    <t>Mid Morning</t>
  </si>
  <si>
    <t>Daily Calories</t>
  </si>
  <si>
    <t xml:space="preserve">2 Whole Wheat Bread Plain or toast </t>
  </si>
  <si>
    <t>1 Boiled Full Egg</t>
  </si>
  <si>
    <t>1 Cucumber &amp; Tomato Sandwich</t>
  </si>
  <si>
    <t>1 Egg Scrambled</t>
  </si>
  <si>
    <t>2 Boiled Egg White</t>
  </si>
  <si>
    <t>1 Banana Ginger Smoothie</t>
  </si>
  <si>
    <t>1 Boiled Egg White</t>
  </si>
  <si>
    <t>1 Katori Curd</t>
  </si>
  <si>
    <t>1 tbsp Mint Chutney</t>
  </si>
  <si>
    <t>1 Egg Roll</t>
  </si>
  <si>
    <t>1 tbsp Ketchup</t>
  </si>
  <si>
    <t>1/2 Katori Curd</t>
  </si>
  <si>
    <t xml:space="preserve">1 1/2 Onion Paratha </t>
  </si>
  <si>
    <t>1 Gobhi Paratha</t>
  </si>
  <si>
    <t>1/2 Grilled Paneer Sandwich</t>
  </si>
  <si>
    <t>1 Egg Fried</t>
  </si>
  <si>
    <t>1 cup Flavoured Yogurt</t>
  </si>
  <si>
    <t>3/4 glass Pomegranate Smoothie</t>
  </si>
  <si>
    <t xml:space="preserve">1 Burger Bun </t>
  </si>
  <si>
    <t>1 tbsp Jam/Marmalade</t>
  </si>
  <si>
    <t>2 tbsp Jam/Marmalade</t>
  </si>
  <si>
    <t>1 slice Cheese</t>
  </si>
  <si>
    <t>1 Plain Paratha</t>
  </si>
  <si>
    <t>2 tbsp Curd</t>
  </si>
  <si>
    <t>1 Dal Paratha</t>
  </si>
  <si>
    <t>2 tbsp Paneer Bhurji</t>
  </si>
  <si>
    <t>2 tbsp Paneer Masala</t>
  </si>
  <si>
    <t>3 tbsp Paneer Bhurji</t>
  </si>
  <si>
    <t>3 tbsp Paneer Masala</t>
  </si>
  <si>
    <t>1 Egg Bhurji</t>
  </si>
  <si>
    <t>Pav Bhaji (1 pav, 1/2 katori bhaji)</t>
  </si>
  <si>
    <t xml:space="preserve">1/2 glass Lassi </t>
  </si>
  <si>
    <t>1 glass Buttermilk</t>
  </si>
  <si>
    <t>1 tbsp Coconut Chutney</t>
  </si>
  <si>
    <t>3 Rava Idli</t>
  </si>
  <si>
    <t>2 tbsp Coconut Chutney</t>
  </si>
  <si>
    <t>1/2 katori Sambar</t>
  </si>
  <si>
    <t xml:space="preserve">2 Rice Idli </t>
  </si>
  <si>
    <t>1 Plain Dosa</t>
  </si>
  <si>
    <t>1 Pesarattu</t>
  </si>
  <si>
    <t>1 Masala Dosa</t>
  </si>
  <si>
    <t>1 Rava Uttapam</t>
  </si>
  <si>
    <t>1 Tomato Onion Uttapam</t>
  </si>
  <si>
    <t>1/2 Masala Dosa</t>
  </si>
  <si>
    <t>1 Papad</t>
  </si>
  <si>
    <t>2 Appam</t>
  </si>
  <si>
    <t>1/2 Katori Vegetable Stew</t>
  </si>
  <si>
    <t>1/2 Katori Chicken Stew</t>
  </si>
  <si>
    <t>1 glass Rasam</t>
  </si>
  <si>
    <t>1/2 glass Rasam</t>
  </si>
  <si>
    <t>1 Vegetable Sandwich</t>
  </si>
  <si>
    <t>1 1/2 Besan Chilla</t>
  </si>
  <si>
    <t>1 1/2 Moong Dal Chilla</t>
  </si>
  <si>
    <t>2 tbsp Mint Chutney</t>
  </si>
  <si>
    <t>4 Rava Idli</t>
  </si>
  <si>
    <t xml:space="preserve">3 Rice Idli </t>
  </si>
  <si>
    <t>1 Fish Cutlet</t>
  </si>
  <si>
    <t>1 Baked Chicken Cutlet</t>
  </si>
  <si>
    <t>1 Paneer Cutlet</t>
  </si>
  <si>
    <t>1 Vegetable Cutlet</t>
  </si>
  <si>
    <t>1/2 glass Lassi</t>
  </si>
  <si>
    <t>2 slice French Toast</t>
  </si>
  <si>
    <t xml:space="preserve">3 Whole Wheat Bread Plain or toast </t>
  </si>
  <si>
    <t xml:space="preserve">1 glass Lassi </t>
  </si>
  <si>
    <t>1/2 glass Buttermilk</t>
  </si>
  <si>
    <t>1 1/2 Gobhi Paratha</t>
  </si>
  <si>
    <t>3/4 glass Lassi</t>
  </si>
  <si>
    <t>2 Papad</t>
  </si>
  <si>
    <t>1 Grilled Paneer Sandwich</t>
  </si>
  <si>
    <t>2 Boiled Full Egg</t>
  </si>
  <si>
    <t>2 Moong Dal Chilla</t>
  </si>
  <si>
    <t>2 Besan Chilla</t>
  </si>
  <si>
    <t>1 1/2 Dal Paratha</t>
  </si>
  <si>
    <t xml:space="preserve">2 Onion Paratha </t>
  </si>
  <si>
    <t>3/4 Katori Vegetable Stew</t>
  </si>
  <si>
    <t>3/4 katori Sambar</t>
  </si>
  <si>
    <t>1 1/2 Plain Dosa</t>
  </si>
  <si>
    <t>1 1/2 Pesarattu</t>
  </si>
  <si>
    <t>1 1/2 Rava Uttapam</t>
  </si>
  <si>
    <t>1 1/2 Tomato Onion Uttapam</t>
  </si>
  <si>
    <t>2 Egg Scrambled</t>
  </si>
  <si>
    <t>1 glass Pomegranate Smoothie</t>
  </si>
  <si>
    <t>2 Plain Paratha</t>
  </si>
  <si>
    <t>2 Plain Dosa</t>
  </si>
  <si>
    <t>2 Pesarattu</t>
  </si>
  <si>
    <t>2 Rava Uttapam</t>
  </si>
  <si>
    <t>1 Grilled Pulled Chicken Sandwich</t>
  </si>
  <si>
    <t>1/2 cup Yogurt</t>
  </si>
  <si>
    <t>1 cup Yogurt</t>
  </si>
  <si>
    <t>3/4 Katori Chicken Stew</t>
  </si>
  <si>
    <t>3/4 cup Yogurt</t>
  </si>
  <si>
    <t>2 Egg Bhurji</t>
  </si>
  <si>
    <t>1 1/2 Plain Paratha</t>
  </si>
  <si>
    <t>1 katori Sambar</t>
  </si>
  <si>
    <t xml:space="preserve">4 Rice Idli </t>
  </si>
  <si>
    <t>2 Tomato Onion Uttapam</t>
  </si>
  <si>
    <t>2 Fish Cutlet</t>
  </si>
  <si>
    <t>2 Baked Chicken Cutlet</t>
  </si>
  <si>
    <t>2 Paneer Cutlet</t>
  </si>
  <si>
    <t>2 Vegetable Cutlet</t>
  </si>
  <si>
    <t>1 glass Lassi</t>
  </si>
  <si>
    <t xml:space="preserve">1 Whole Wheat Bread toast </t>
  </si>
  <si>
    <t>Pav Bhaji (2 pav, 1/2 katori bhaji)</t>
  </si>
  <si>
    <t>1/2 katori Paneer Bhurji</t>
  </si>
  <si>
    <t>1/2 Katori Paneer Masala</t>
  </si>
  <si>
    <t>2 Dal Paratha</t>
  </si>
  <si>
    <t>2 Gobhi Paratha</t>
  </si>
  <si>
    <t>1 1/2 Cucumber &amp; Tomato Sandwich</t>
  </si>
  <si>
    <t xml:space="preserve">1 tbsp Nuts </t>
  </si>
  <si>
    <t xml:space="preserve">2 tbsp Nuts </t>
  </si>
  <si>
    <t xml:space="preserve">2 Egg Paratha </t>
  </si>
  <si>
    <t>3 slice French Toast</t>
  </si>
  <si>
    <t>2 Egg Roll</t>
  </si>
  <si>
    <t>1 Katori Chicken Stew</t>
  </si>
  <si>
    <t>1 Katori Vegetable Stew</t>
  </si>
  <si>
    <t>2 Cucumber &amp; Tomato Sandwich</t>
  </si>
  <si>
    <t>3/4 cup Overnight Oats</t>
  </si>
  <si>
    <t>1 cup Corn flakes with toned milk</t>
  </si>
  <si>
    <t>1/2 cup Muesli with toned milk</t>
  </si>
  <si>
    <t>1 cup Vegetable Poha</t>
  </si>
  <si>
    <t>1 cup Rava Upma</t>
  </si>
  <si>
    <t>1/2 cup Ven Pongal</t>
  </si>
  <si>
    <t>3/4 cup Bisibelebath</t>
  </si>
  <si>
    <t>1 cup Oats with toned milk</t>
  </si>
  <si>
    <t>1 cup Vegetable Dalia</t>
  </si>
  <si>
    <t>1 cup Dalia with toned milk</t>
  </si>
  <si>
    <t>1 cup Bisibelebath</t>
  </si>
  <si>
    <t>1 cup Overnight Oats</t>
  </si>
  <si>
    <t>1 cup Ven Pongal</t>
  </si>
  <si>
    <t>1 cup Muesli with toned milk</t>
  </si>
  <si>
    <t xml:space="preserve">3 tbsp Nuts </t>
  </si>
  <si>
    <t>3 Roti/  2 Palak or Methi Roti</t>
  </si>
  <si>
    <t>2 Roti/  1 1/2 Palak or Methi Roti</t>
  </si>
  <si>
    <t>1 1/2 Roti/  1 Palak or Methi Roti</t>
  </si>
  <si>
    <t>1/2 Katori Paneer Bhurji</t>
  </si>
  <si>
    <t>4 Roti/  3 Palak or Methi Roti</t>
  </si>
  <si>
    <t>3 Moong Dal Chilla</t>
  </si>
  <si>
    <t>3 tbsp Mint Chutney</t>
  </si>
  <si>
    <t>3 Besan Chilla</t>
  </si>
  <si>
    <t>1 tbsp Nuts</t>
  </si>
  <si>
    <t>Grilled Paneer Sandwich</t>
  </si>
  <si>
    <t>1 Egg Paratha</t>
  </si>
  <si>
    <t>V1</t>
  </si>
  <si>
    <t>E1</t>
  </si>
  <si>
    <t>V2</t>
  </si>
  <si>
    <t>E2</t>
  </si>
  <si>
    <t>V3</t>
  </si>
  <si>
    <t>V4</t>
  </si>
  <si>
    <t>V5</t>
  </si>
  <si>
    <t>V6</t>
  </si>
  <si>
    <t>V7</t>
  </si>
  <si>
    <t>V8</t>
  </si>
  <si>
    <t>N1</t>
  </si>
  <si>
    <t>E3</t>
  </si>
  <si>
    <t>Veg</t>
  </si>
  <si>
    <t>Egg</t>
  </si>
  <si>
    <t>N Veg</t>
  </si>
  <si>
    <t>1 Egg Sandwich</t>
  </si>
  <si>
    <t xml:space="preserve">1 Onion Paratha </t>
  </si>
  <si>
    <t>V9</t>
  </si>
  <si>
    <t>3/4 glass Fresh orange juice</t>
  </si>
  <si>
    <t>1 1/2 Egg Paratha</t>
  </si>
  <si>
    <t>1 1/2 Egg Roll</t>
  </si>
  <si>
    <t>1/2 glass Fresh orange juice</t>
  </si>
  <si>
    <t>1 1/2 Egg Sandwich</t>
  </si>
  <si>
    <t xml:space="preserve">2 Whole Wheat Bread toast </t>
  </si>
  <si>
    <t>V1.1</t>
  </si>
  <si>
    <t>V1.2</t>
  </si>
  <si>
    <t>V1.3</t>
  </si>
  <si>
    <t>V1.6</t>
  </si>
  <si>
    <t>V1.4</t>
  </si>
  <si>
    <t>V1.5</t>
  </si>
  <si>
    <t>E1.1</t>
  </si>
  <si>
    <t>E1.2</t>
  </si>
  <si>
    <t>E1.3</t>
  </si>
  <si>
    <t>E1.4</t>
  </si>
  <si>
    <t>E1.5</t>
  </si>
  <si>
    <t>E1.6</t>
  </si>
  <si>
    <t>V2.1</t>
  </si>
  <si>
    <t>V2.2</t>
  </si>
  <si>
    <t>V2.3</t>
  </si>
  <si>
    <t>V2.4</t>
  </si>
  <si>
    <t>V2.5</t>
  </si>
  <si>
    <t>V2.6</t>
  </si>
  <si>
    <t>E2.1</t>
  </si>
  <si>
    <t>E2.2</t>
  </si>
  <si>
    <t>E2.3</t>
  </si>
  <si>
    <t>E2.4</t>
  </si>
  <si>
    <t>E2.5</t>
  </si>
  <si>
    <t>V3.1</t>
  </si>
  <si>
    <t>V3.2</t>
  </si>
  <si>
    <t>V4.1</t>
  </si>
  <si>
    <t>V4.2</t>
  </si>
  <si>
    <t>V4.3</t>
  </si>
  <si>
    <t>V4.4</t>
  </si>
  <si>
    <t>V5.1</t>
  </si>
  <si>
    <t>V5.2</t>
  </si>
  <si>
    <t>V5.3</t>
  </si>
  <si>
    <t>V5.4</t>
  </si>
  <si>
    <t>V5.5</t>
  </si>
  <si>
    <t>V5.6</t>
  </si>
  <si>
    <t>E3.1</t>
  </si>
  <si>
    <t>E3.2</t>
  </si>
  <si>
    <t>E3.3</t>
  </si>
  <si>
    <t>E3.4</t>
  </si>
  <si>
    <t>E3.5</t>
  </si>
  <si>
    <t>V6.1</t>
  </si>
  <si>
    <t>V6.2</t>
  </si>
  <si>
    <t>V6.3</t>
  </si>
  <si>
    <t>V6.4</t>
  </si>
  <si>
    <t>V6.5</t>
  </si>
  <si>
    <t>V6.6</t>
  </si>
  <si>
    <t>V7.1</t>
  </si>
  <si>
    <t>V7.2</t>
  </si>
  <si>
    <t>V7.3</t>
  </si>
  <si>
    <t>V7.4</t>
  </si>
  <si>
    <t>V8.1</t>
  </si>
  <si>
    <t>V8.2</t>
  </si>
  <si>
    <t>V8.3</t>
  </si>
  <si>
    <t>V8.4</t>
  </si>
  <si>
    <t>V8.5</t>
  </si>
  <si>
    <t>N1.1</t>
  </si>
  <si>
    <t>N1.2</t>
  </si>
  <si>
    <t>N1.3</t>
  </si>
  <si>
    <t>N1.4</t>
  </si>
  <si>
    <t>N1.5</t>
  </si>
  <si>
    <t>V9.1</t>
  </si>
  <si>
    <t>V9.2</t>
  </si>
  <si>
    <t>1 tsp: 5ml          1 tbsp: 15ml          1 Katori: 150ml          1 Cup: 240ml</t>
  </si>
  <si>
    <t>V1 OR E1</t>
  </si>
  <si>
    <t>V2 OR E2</t>
  </si>
  <si>
    <t>V5 OR E3</t>
  </si>
  <si>
    <t>1st month</t>
  </si>
  <si>
    <t>V1.1, V2.1, V3.1…....</t>
  </si>
  <si>
    <t>V1.2, V2.2, V3.2…...</t>
  </si>
  <si>
    <t>V1.3, V2.3, V3.3…..</t>
  </si>
  <si>
    <t>2nd month</t>
  </si>
  <si>
    <t>3rd month</t>
  </si>
  <si>
    <t>after 6 months</t>
  </si>
  <si>
    <t>V1.1, V2.2, V3.3…..change combinations - random</t>
  </si>
  <si>
    <t>1/2 Grilled Pulled Chicken Sandwich</t>
  </si>
  <si>
    <t>1 glass Fresh orange juice</t>
  </si>
  <si>
    <t>3 Appam</t>
  </si>
  <si>
    <t>2 Roti/  1 Palak or Methi Roti</t>
  </si>
  <si>
    <t>1 glass buttermilk</t>
  </si>
  <si>
    <t>1 1/2 Katori Curd</t>
  </si>
  <si>
    <t xml:space="preserve">Veg </t>
  </si>
  <si>
    <t>3/4 glass Greek Yogurt Smoothie</t>
  </si>
  <si>
    <t>1/2 glass Orange juice</t>
  </si>
  <si>
    <t>2 slices French Toast</t>
  </si>
  <si>
    <t>3/4 glass Orange Juice</t>
  </si>
  <si>
    <t>3/4 glass Buttermilk</t>
  </si>
  <si>
    <t>2 Egg Fried</t>
  </si>
  <si>
    <t>1/2 Katori Aloo Matar Sabzi</t>
  </si>
  <si>
    <t>3/4 Katori Aloo Matar Sabzi</t>
  </si>
  <si>
    <t>1 Katori Aloo Matar Sabzi</t>
  </si>
  <si>
    <t xml:space="preserve">Today </t>
  </si>
  <si>
    <t>Corn flakes with milk</t>
  </si>
  <si>
    <t>Oats with milk</t>
  </si>
  <si>
    <t>Dalia with milk</t>
  </si>
  <si>
    <t>1 glass Watermelon Smoothie</t>
  </si>
  <si>
    <t>Cheese toast</t>
  </si>
  <si>
    <t>Jam toast</t>
  </si>
  <si>
    <t>Oats &amp; boiled egg</t>
  </si>
  <si>
    <t>Egg bhurji with toast</t>
  </si>
  <si>
    <t>Omlette with toast</t>
  </si>
  <si>
    <t>Egg burger</t>
  </si>
  <si>
    <t>Roti with aloo matar sabzi</t>
  </si>
  <si>
    <t>Roti with paneer bhurji</t>
  </si>
  <si>
    <t>Roti with paneer masala</t>
  </si>
  <si>
    <t>Roti with curd</t>
  </si>
  <si>
    <t>Paratha with aloo matar sabzi</t>
  </si>
  <si>
    <t>Paratha with paneer bhurji</t>
  </si>
  <si>
    <t>Paratha with paneer masala</t>
  </si>
  <si>
    <t>Roti with egg bhurji</t>
  </si>
  <si>
    <t>Appam with vegetable stew</t>
  </si>
  <si>
    <t>Pongal with sambar</t>
  </si>
  <si>
    <t>Pesarattu with sambar</t>
  </si>
  <si>
    <t>Appam with chicken stew</t>
  </si>
  <si>
    <t>Overnight oats</t>
  </si>
  <si>
    <t>Muesli &amp; omlette</t>
  </si>
  <si>
    <t>Cucumber &amp; tomato sandwich</t>
  </si>
  <si>
    <t>Vegetable sandwich</t>
  </si>
  <si>
    <t>Paneer sandwich with yogurt</t>
  </si>
  <si>
    <t xml:space="preserve">Pav bhaji </t>
  </si>
  <si>
    <t>French toast</t>
  </si>
  <si>
    <t>Egg sandwich</t>
  </si>
  <si>
    <t>Moong dal chilla</t>
  </si>
  <si>
    <t>Besan chilla</t>
  </si>
  <si>
    <t>Dal paratha with curd</t>
  </si>
  <si>
    <t>Onion paratha with curd</t>
  </si>
  <si>
    <t>Gobhi paratha with curd</t>
  </si>
  <si>
    <t>Onion paratha with egg</t>
  </si>
  <si>
    <t>Egg paratha</t>
  </si>
  <si>
    <t>Dal paratha with egg</t>
  </si>
  <si>
    <t>Egg roll</t>
  </si>
  <si>
    <t>Rava upma</t>
  </si>
  <si>
    <t>Bisibelebath</t>
  </si>
  <si>
    <t>Paneer cutlet with lassi</t>
  </si>
  <si>
    <t>Vegetable cutlet with lassi</t>
  </si>
  <si>
    <t>Rava idli with sambar</t>
  </si>
  <si>
    <t>Rava idli with rasam</t>
  </si>
  <si>
    <t>Rice idli with sambar</t>
  </si>
  <si>
    <t>Rice idli with rasam</t>
  </si>
  <si>
    <t>Plain dosa with sambar</t>
  </si>
  <si>
    <t>Masala dosa with sambar</t>
  </si>
  <si>
    <t>Rava uttapam with sambar</t>
  </si>
  <si>
    <t>Tomato onion uttapam</t>
  </si>
  <si>
    <t>Chicken cutlet with juice</t>
  </si>
  <si>
    <t>Fish cutlet with buttermilk</t>
  </si>
  <si>
    <t>Tuna sandwich &amp; egg</t>
  </si>
  <si>
    <t>Chicken sandwich &amp; egg</t>
  </si>
  <si>
    <t>Vegetable dalia</t>
  </si>
  <si>
    <t>Vegetable poha</t>
  </si>
  <si>
    <t>Paneer sandwich</t>
  </si>
  <si>
    <t>Boiled egg toast</t>
  </si>
  <si>
    <t xml:space="preserve">Masala dosa </t>
  </si>
  <si>
    <t xml:space="preserve">Tuna sandwich </t>
  </si>
  <si>
    <t xml:space="preserve">Chicken sandwich </t>
  </si>
  <si>
    <t>1 glass Greek Yogurt Smoothie</t>
  </si>
  <si>
    <t>Oats &amp; scrambled egg</t>
  </si>
  <si>
    <t>Muesli &amp; boiled egg</t>
  </si>
  <si>
    <t>Scrambled egg with toast</t>
  </si>
  <si>
    <t>Egg roll &amp; orange juice</t>
  </si>
  <si>
    <t xml:space="preserve">Paneer cutlet </t>
  </si>
  <si>
    <t xml:space="preserve">Vegetable cutlet </t>
  </si>
  <si>
    <t>Chicken cutlet</t>
  </si>
  <si>
    <t xml:space="preserve">Fish cutlet </t>
  </si>
  <si>
    <t>Oats &amp; egg bhurji</t>
  </si>
  <si>
    <t>Omlette toast</t>
  </si>
  <si>
    <t>Onion paratha with egg bhurji</t>
  </si>
  <si>
    <t>Dal paratha with egg bhurji</t>
  </si>
  <si>
    <t xml:space="preserve">Egg roll </t>
  </si>
  <si>
    <t>Tuna sandwich &amp; egg white</t>
  </si>
  <si>
    <t>Chicken sandwich &amp; egg white</t>
  </si>
  <si>
    <t>Dalia &amp; omlette</t>
  </si>
  <si>
    <t>Dalia &amp; boiled egg</t>
  </si>
  <si>
    <t>Yogurt Smoothie</t>
  </si>
  <si>
    <t>Pomegranate Smoothie</t>
  </si>
  <si>
    <t>Yogurt smoothie &amp; toast</t>
  </si>
  <si>
    <t>Pomegranate smoothie &amp; toast</t>
  </si>
  <si>
    <t>Banana smoothie &amp; omlette</t>
  </si>
  <si>
    <t>Banana smoothie &amp; egg</t>
  </si>
  <si>
    <t>Watermelon smoothie &amp; egg</t>
  </si>
  <si>
    <t>Watermelon smoothie &amp; omlette</t>
  </si>
  <si>
    <t>1 Tomato &amp; Onion Omelette</t>
  </si>
  <si>
    <t>1/2 Grilled Tuna fish Sandwich</t>
  </si>
  <si>
    <t>1 Grilled Tuna fish Sandwich</t>
  </si>
  <si>
    <t>2 Whole Wheat Bread Plain or toast</t>
  </si>
  <si>
    <t>2 tbsp Nuts</t>
  </si>
  <si>
    <t>Kanda Poha</t>
  </si>
  <si>
    <t>Misal Pav</t>
  </si>
  <si>
    <t>Bombay Grilled Sandwich</t>
  </si>
  <si>
    <t>1 Bombay Grilled Sandwich</t>
  </si>
  <si>
    <t>1/2 Bombay Grilled Sandwich</t>
  </si>
  <si>
    <t>1 cup Kanda Poha</t>
  </si>
  <si>
    <t>Misal Pav (1 pav, 1/2 katori misal)</t>
  </si>
  <si>
    <t>Misal Pav (2 pav, 1/2 katori misal)</t>
  </si>
  <si>
    <t>Misal Pav (2 pav, 1 katori misal)</t>
  </si>
  <si>
    <t>Sattu paratha with curd</t>
  </si>
  <si>
    <t>1 Sattu Paratha</t>
  </si>
  <si>
    <t>1 1/2 Sattu Paratha</t>
  </si>
  <si>
    <t>2 Sattu Paratha</t>
  </si>
  <si>
    <t>1 Puran Poli</t>
  </si>
  <si>
    <t>1/2 katori Katachi Aamti</t>
  </si>
  <si>
    <t>Kanda poha</t>
  </si>
  <si>
    <t>Dahi chura</t>
  </si>
  <si>
    <t>Puran poli with aamti</t>
  </si>
  <si>
    <t>Sabudana khichdi with raita</t>
  </si>
  <si>
    <t>1 cup Sabudana Khichdi</t>
  </si>
  <si>
    <t>1/2 katori Raita</t>
  </si>
  <si>
    <t>1 cup Dahi Chura</t>
  </si>
  <si>
    <t>1 katori Chana Ghugni</t>
  </si>
  <si>
    <t>Roti with chana ghugni</t>
  </si>
  <si>
    <t>1/2 katori Chana Ghugni</t>
  </si>
  <si>
    <t>2 Roti</t>
  </si>
  <si>
    <t>Thalipeeth with curd</t>
  </si>
  <si>
    <t>1/2 katori Curd</t>
  </si>
  <si>
    <t>1 1/2 Thalipeet</t>
  </si>
  <si>
    <t>V10</t>
  </si>
  <si>
    <t>2 Puran Poli</t>
  </si>
  <si>
    <t>1 1/2 Puran Poli</t>
  </si>
  <si>
    <t>2 Thalipeet</t>
  </si>
  <si>
    <t>1 katori Raita</t>
  </si>
  <si>
    <t>1 1/2 cup Dahi Chura</t>
  </si>
  <si>
    <t>1 katori Curd</t>
  </si>
  <si>
    <t>1 1/2 cup Sabudana Khichdi</t>
  </si>
  <si>
    <t>1 katori Katachi Aamti</t>
  </si>
  <si>
    <t>2 cup Dahi Chura</t>
  </si>
  <si>
    <t>3 Thalipeet</t>
  </si>
  <si>
    <t>V1, V2, V3, V4, V5, V6, V7, V8, V9, V10</t>
  </si>
  <si>
    <t>V3, V4, V6, V7, V8, V9, V10, E1, E2, E3</t>
  </si>
  <si>
    <t>V3, V4, V6, V7, V8, V9, V10, E1, E2, E3, 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</si>
</sst>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indent="1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16" fontId="1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9607-584F-A74F-B479-FCDAE8B53711}">
  <dimension ref="A3:H103"/>
  <sheetViews>
    <sheetView zoomScaleNormal="100" workbookViewId="0">
      <selection activeCell="F21" sqref="F21"/>
    </sheetView>
  </sheetViews>
  <sheetFormatPr baseColWidth="10" defaultRowHeight="15" x14ac:dyDescent="0.2"/>
  <cols>
    <col min="1" max="1" width="10.83203125" style="1"/>
    <col min="2" max="2" width="29" style="1" bestFit="1" customWidth="1"/>
    <col min="3" max="3" width="33.83203125" style="1" bestFit="1" customWidth="1"/>
    <col min="4" max="4" width="32.5" style="1" customWidth="1"/>
    <col min="5" max="6" width="29.83203125" style="1" customWidth="1"/>
    <col min="7" max="7" width="13.6640625" style="1" bestFit="1" customWidth="1"/>
    <col min="8" max="16384" width="10.83203125" style="1"/>
  </cols>
  <sheetData>
    <row r="3" spans="1:8" ht="16" x14ac:dyDescent="0.2">
      <c r="C3" s="2" t="s">
        <v>2</v>
      </c>
      <c r="D3" s="3" t="s">
        <v>0</v>
      </c>
      <c r="E3" s="3" t="s">
        <v>1</v>
      </c>
      <c r="F3" s="4" t="s">
        <v>249</v>
      </c>
      <c r="G3" s="1" t="s">
        <v>393</v>
      </c>
    </row>
    <row r="4" spans="1:8" x14ac:dyDescent="0.2">
      <c r="C4" s="2">
        <v>1200</v>
      </c>
      <c r="D4" s="5">
        <f>C4*25%</f>
        <v>300</v>
      </c>
      <c r="E4" s="5">
        <f>C4*5%</f>
        <v>60</v>
      </c>
      <c r="F4" s="4" t="s">
        <v>158</v>
      </c>
      <c r="G4" s="1" t="s">
        <v>394</v>
      </c>
    </row>
    <row r="5" spans="1:8" x14ac:dyDescent="0.2">
      <c r="F5" s="4" t="s">
        <v>159</v>
      </c>
      <c r="G5" s="1" t="s">
        <v>395</v>
      </c>
    </row>
    <row r="6" spans="1:8" ht="16" x14ac:dyDescent="0.2">
      <c r="D6" s="6" t="s">
        <v>231</v>
      </c>
    </row>
    <row r="7" spans="1:8" x14ac:dyDescent="0.2">
      <c r="B7" s="7" t="s">
        <v>259</v>
      </c>
    </row>
    <row r="8" spans="1:8" x14ac:dyDescent="0.2">
      <c r="A8" s="1">
        <f>300</f>
        <v>300</v>
      </c>
      <c r="B8" s="1" t="s">
        <v>282</v>
      </c>
      <c r="C8" s="1" t="s">
        <v>119</v>
      </c>
      <c r="G8" s="1" t="s">
        <v>145</v>
      </c>
      <c r="H8" s="1" t="s">
        <v>169</v>
      </c>
    </row>
    <row r="9" spans="1:8" x14ac:dyDescent="0.2">
      <c r="A9" s="1">
        <f>300</f>
        <v>300</v>
      </c>
      <c r="B9" s="1" t="s">
        <v>260</v>
      </c>
      <c r="C9" s="1" t="s">
        <v>120</v>
      </c>
      <c r="G9" s="1" t="s">
        <v>145</v>
      </c>
      <c r="H9" s="1" t="s">
        <v>170</v>
      </c>
    </row>
    <row r="10" spans="1:8" x14ac:dyDescent="0.2">
      <c r="A10" s="1">
        <f>300</f>
        <v>300</v>
      </c>
      <c r="B10" s="1" t="s">
        <v>261</v>
      </c>
      <c r="C10" s="1" t="s">
        <v>126</v>
      </c>
      <c r="G10" s="1" t="s">
        <v>145</v>
      </c>
      <c r="H10" s="1" t="s">
        <v>171</v>
      </c>
    </row>
    <row r="11" spans="1:8" x14ac:dyDescent="0.2">
      <c r="A11" s="1">
        <f>300</f>
        <v>300</v>
      </c>
      <c r="B11" s="1" t="s">
        <v>262</v>
      </c>
      <c r="C11" s="1" t="s">
        <v>128</v>
      </c>
      <c r="G11" s="1" t="s">
        <v>145</v>
      </c>
      <c r="H11" s="1" t="s">
        <v>173</v>
      </c>
    </row>
    <row r="12" spans="1:8" x14ac:dyDescent="0.2">
      <c r="A12" s="1">
        <f>285</f>
        <v>285</v>
      </c>
      <c r="B12" s="1" t="s">
        <v>340</v>
      </c>
      <c r="C12" s="1" t="s">
        <v>250</v>
      </c>
      <c r="G12" s="1" t="s">
        <v>145</v>
      </c>
      <c r="H12" s="1" t="s">
        <v>174</v>
      </c>
    </row>
    <row r="13" spans="1:8" x14ac:dyDescent="0.2">
      <c r="A13" s="1">
        <f>300</f>
        <v>300</v>
      </c>
      <c r="B13" s="1" t="s">
        <v>341</v>
      </c>
      <c r="C13" s="1" t="s">
        <v>20</v>
      </c>
      <c r="G13" s="1" t="s">
        <v>145</v>
      </c>
      <c r="H13" s="1" t="s">
        <v>172</v>
      </c>
    </row>
    <row r="14" spans="1:8" x14ac:dyDescent="0.2">
      <c r="E14" s="8" t="s">
        <v>232</v>
      </c>
      <c r="G14" s="1">
        <v>0</v>
      </c>
      <c r="H14" s="1">
        <v>0</v>
      </c>
    </row>
    <row r="15" spans="1:8" x14ac:dyDescent="0.2">
      <c r="A15" s="1">
        <f>300+20</f>
        <v>320</v>
      </c>
      <c r="B15" s="1" t="s">
        <v>266</v>
      </c>
      <c r="C15" s="1" t="s">
        <v>119</v>
      </c>
      <c r="D15" s="1" t="s">
        <v>9</v>
      </c>
      <c r="G15" s="1" t="s">
        <v>146</v>
      </c>
      <c r="H15" s="1" t="s">
        <v>175</v>
      </c>
    </row>
    <row r="16" spans="1:8" x14ac:dyDescent="0.2">
      <c r="A16" s="1">
        <f>300+20</f>
        <v>320</v>
      </c>
      <c r="B16" s="1" t="s">
        <v>266</v>
      </c>
      <c r="C16" s="1" t="s">
        <v>126</v>
      </c>
      <c r="D16" s="1" t="s">
        <v>9</v>
      </c>
      <c r="G16" s="1" t="s">
        <v>146</v>
      </c>
      <c r="H16" s="1" t="s">
        <v>176</v>
      </c>
    </row>
    <row r="17" spans="1:8" x14ac:dyDescent="0.2">
      <c r="A17" s="1">
        <f>175+120</f>
        <v>295</v>
      </c>
      <c r="B17" s="1" t="s">
        <v>283</v>
      </c>
      <c r="C17" s="1" t="s">
        <v>121</v>
      </c>
      <c r="D17" s="1" t="s">
        <v>348</v>
      </c>
      <c r="G17" s="1" t="s">
        <v>146</v>
      </c>
      <c r="H17" s="1" t="s">
        <v>177</v>
      </c>
    </row>
    <row r="18" spans="1:8" x14ac:dyDescent="0.2">
      <c r="A18" s="1">
        <f>250+40</f>
        <v>290</v>
      </c>
      <c r="B18" s="1" t="s">
        <v>345</v>
      </c>
      <c r="C18" s="1" t="s">
        <v>8</v>
      </c>
      <c r="D18" s="1" t="s">
        <v>7</v>
      </c>
      <c r="G18" s="1" t="s">
        <v>146</v>
      </c>
      <c r="H18" s="1" t="s">
        <v>178</v>
      </c>
    </row>
    <row r="19" spans="1:8" x14ac:dyDescent="0.2">
      <c r="A19" s="1">
        <f>280+20</f>
        <v>300</v>
      </c>
      <c r="B19" s="1" t="s">
        <v>346</v>
      </c>
      <c r="C19" s="1" t="s">
        <v>263</v>
      </c>
      <c r="D19" s="1" t="s">
        <v>9</v>
      </c>
      <c r="G19" s="1" t="s">
        <v>146</v>
      </c>
      <c r="H19" s="1" t="s">
        <v>179</v>
      </c>
    </row>
    <row r="20" spans="1:8" x14ac:dyDescent="0.2">
      <c r="A20" s="1">
        <f>300+20</f>
        <v>320</v>
      </c>
      <c r="B20" s="1" t="s">
        <v>339</v>
      </c>
      <c r="C20" s="1" t="s">
        <v>128</v>
      </c>
      <c r="D20" s="1" t="s">
        <v>9</v>
      </c>
      <c r="G20" s="1" t="s">
        <v>146</v>
      </c>
      <c r="H20" s="1" t="s">
        <v>180</v>
      </c>
    </row>
    <row r="21" spans="1:8" x14ac:dyDescent="0.2">
      <c r="G21" s="1">
        <v>0</v>
      </c>
      <c r="H21" s="1">
        <v>0</v>
      </c>
    </row>
    <row r="22" spans="1:8" x14ac:dyDescent="0.2">
      <c r="A22" s="1">
        <f>280</f>
        <v>280</v>
      </c>
      <c r="B22" s="1" t="s">
        <v>284</v>
      </c>
      <c r="C22" s="1" t="s">
        <v>5</v>
      </c>
      <c r="G22" s="1" t="s">
        <v>147</v>
      </c>
      <c r="H22" s="1" t="s">
        <v>181</v>
      </c>
    </row>
    <row r="23" spans="1:8" x14ac:dyDescent="0.2">
      <c r="A23" s="1">
        <f>300</f>
        <v>300</v>
      </c>
      <c r="B23" s="1" t="s">
        <v>285</v>
      </c>
      <c r="C23" s="1" t="s">
        <v>53</v>
      </c>
      <c r="G23" s="1" t="s">
        <v>147</v>
      </c>
      <c r="H23" s="1" t="s">
        <v>182</v>
      </c>
    </row>
    <row r="24" spans="1:8" x14ac:dyDescent="0.2">
      <c r="A24" s="1">
        <f>200+120</f>
        <v>320</v>
      </c>
      <c r="B24" s="1" t="s">
        <v>355</v>
      </c>
      <c r="C24" s="1" t="s">
        <v>357</v>
      </c>
      <c r="D24" s="1" t="s">
        <v>19</v>
      </c>
      <c r="G24" s="1" t="s">
        <v>147</v>
      </c>
    </row>
    <row r="25" spans="1:8" x14ac:dyDescent="0.2">
      <c r="A25" s="1">
        <f>175+120</f>
        <v>295</v>
      </c>
      <c r="B25" s="1" t="s">
        <v>286</v>
      </c>
      <c r="C25" s="1" t="s">
        <v>17</v>
      </c>
      <c r="D25" s="1" t="s">
        <v>19</v>
      </c>
      <c r="G25" s="1" t="s">
        <v>147</v>
      </c>
      <c r="H25" s="1" t="s">
        <v>183</v>
      </c>
    </row>
    <row r="26" spans="1:8" x14ac:dyDescent="0.2">
      <c r="A26" s="1">
        <f>180+50+60</f>
        <v>290</v>
      </c>
      <c r="B26" s="1" t="s">
        <v>265</v>
      </c>
      <c r="C26" s="1" t="s">
        <v>3</v>
      </c>
      <c r="D26" s="1" t="s">
        <v>22</v>
      </c>
      <c r="E26" s="1" t="s">
        <v>90</v>
      </c>
      <c r="G26" s="1" t="s">
        <v>147</v>
      </c>
      <c r="H26" s="1" t="s">
        <v>184</v>
      </c>
    </row>
    <row r="27" spans="1:8" x14ac:dyDescent="0.2">
      <c r="A27" s="1">
        <f>180+90</f>
        <v>270</v>
      </c>
      <c r="B27" s="1" t="s">
        <v>264</v>
      </c>
      <c r="C27" s="1" t="s">
        <v>3</v>
      </c>
      <c r="D27" s="1" t="s">
        <v>24</v>
      </c>
      <c r="G27" s="1" t="s">
        <v>147</v>
      </c>
      <c r="H27" s="1" t="s">
        <v>185</v>
      </c>
    </row>
    <row r="28" spans="1:8" x14ac:dyDescent="0.2">
      <c r="A28" s="1">
        <f>250+40</f>
        <v>290</v>
      </c>
      <c r="B28" s="1" t="s">
        <v>287</v>
      </c>
      <c r="C28" s="1" t="s">
        <v>33</v>
      </c>
      <c r="D28" s="1" t="s">
        <v>56</v>
      </c>
      <c r="G28" s="1" t="s">
        <v>147</v>
      </c>
      <c r="H28" s="1" t="s">
        <v>186</v>
      </c>
    </row>
    <row r="29" spans="1:8" x14ac:dyDescent="0.2">
      <c r="A29" s="1">
        <v>300</v>
      </c>
      <c r="B29" s="1" t="s">
        <v>354</v>
      </c>
      <c r="C29" s="1" t="s">
        <v>359</v>
      </c>
      <c r="D29" s="1" t="s">
        <v>11</v>
      </c>
      <c r="G29" s="1" t="s">
        <v>147</v>
      </c>
    </row>
    <row r="30" spans="1:8" x14ac:dyDescent="0.2">
      <c r="E30" s="8" t="s">
        <v>233</v>
      </c>
      <c r="G30" s="1">
        <v>0</v>
      </c>
      <c r="H30" s="1">
        <v>0</v>
      </c>
    </row>
    <row r="31" spans="1:8" x14ac:dyDescent="0.2">
      <c r="A31" s="1">
        <f>180+120</f>
        <v>300</v>
      </c>
      <c r="B31" s="1" t="s">
        <v>267</v>
      </c>
      <c r="C31" s="1" t="s">
        <v>3</v>
      </c>
      <c r="D31" s="1" t="s">
        <v>32</v>
      </c>
      <c r="G31" s="1" t="s">
        <v>148</v>
      </c>
      <c r="H31" s="1" t="s">
        <v>187</v>
      </c>
    </row>
    <row r="32" spans="1:8" x14ac:dyDescent="0.2">
      <c r="A32" s="1">
        <f>180+120</f>
        <v>300</v>
      </c>
      <c r="B32" s="1" t="s">
        <v>268</v>
      </c>
      <c r="C32" s="1" t="s">
        <v>3</v>
      </c>
      <c r="D32" s="1" t="s">
        <v>348</v>
      </c>
      <c r="G32" s="1" t="s">
        <v>148</v>
      </c>
      <c r="H32" s="1" t="s">
        <v>188</v>
      </c>
    </row>
    <row r="33" spans="1:8" x14ac:dyDescent="0.2">
      <c r="A33" s="1">
        <f>200+90</f>
        <v>290</v>
      </c>
      <c r="B33" s="1" t="s">
        <v>269</v>
      </c>
      <c r="C33" s="1" t="s">
        <v>21</v>
      </c>
      <c r="D33" s="1" t="s">
        <v>18</v>
      </c>
      <c r="G33" s="1" t="s">
        <v>148</v>
      </c>
      <c r="H33" s="1" t="s">
        <v>189</v>
      </c>
    </row>
    <row r="34" spans="1:8" x14ac:dyDescent="0.2">
      <c r="A34" s="1">
        <f>350</f>
        <v>350</v>
      </c>
      <c r="B34" s="1" t="s">
        <v>288</v>
      </c>
      <c r="C34" s="1" t="s">
        <v>252</v>
      </c>
      <c r="G34" s="1" t="s">
        <v>148</v>
      </c>
      <c r="H34" s="1" t="s">
        <v>190</v>
      </c>
    </row>
    <row r="35" spans="1:8" x14ac:dyDescent="0.2">
      <c r="A35" s="1">
        <v>330</v>
      </c>
      <c r="B35" s="1" t="s">
        <v>289</v>
      </c>
      <c r="C35" s="1" t="s">
        <v>160</v>
      </c>
      <c r="G35" s="1" t="s">
        <v>148</v>
      </c>
      <c r="H35" s="1" t="s">
        <v>191</v>
      </c>
    </row>
    <row r="36" spans="1:8" x14ac:dyDescent="0.2">
      <c r="G36" s="1">
        <v>0</v>
      </c>
      <c r="H36" s="1">
        <v>0</v>
      </c>
    </row>
    <row r="37" spans="1:8" x14ac:dyDescent="0.2">
      <c r="A37" s="1">
        <f>240+40</f>
        <v>280</v>
      </c>
      <c r="B37" s="1" t="s">
        <v>290</v>
      </c>
      <c r="C37" s="1" t="s">
        <v>55</v>
      </c>
      <c r="D37" s="1" t="s">
        <v>56</v>
      </c>
      <c r="G37" s="1" t="s">
        <v>149</v>
      </c>
      <c r="H37" s="1" t="s">
        <v>192</v>
      </c>
    </row>
    <row r="38" spans="1:8" x14ac:dyDescent="0.2">
      <c r="A38" s="1">
        <f>240+40</f>
        <v>280</v>
      </c>
      <c r="B38" s="1" t="s">
        <v>291</v>
      </c>
      <c r="C38" s="1" t="s">
        <v>54</v>
      </c>
      <c r="D38" s="1" t="s">
        <v>56</v>
      </c>
      <c r="G38" s="1" t="s">
        <v>149</v>
      </c>
      <c r="H38" s="1" t="s">
        <v>193</v>
      </c>
    </row>
    <row r="39" spans="1:8" x14ac:dyDescent="0.2">
      <c r="G39" s="1">
        <v>0</v>
      </c>
      <c r="H39" s="1">
        <v>0</v>
      </c>
    </row>
    <row r="40" spans="1:8" x14ac:dyDescent="0.2">
      <c r="A40" s="1">
        <f>120+110+50</f>
        <v>280</v>
      </c>
      <c r="B40" s="1" t="s">
        <v>270</v>
      </c>
      <c r="C40" s="1" t="s">
        <v>136</v>
      </c>
      <c r="D40" s="1" t="s">
        <v>256</v>
      </c>
      <c r="E40" s="1" t="s">
        <v>14</v>
      </c>
      <c r="G40" s="1" t="s">
        <v>150</v>
      </c>
      <c r="H40" s="1" t="s">
        <v>194</v>
      </c>
    </row>
    <row r="41" spans="1:8" x14ac:dyDescent="0.2">
      <c r="A41" s="1">
        <f>120+160</f>
        <v>280</v>
      </c>
      <c r="B41" s="1" t="s">
        <v>271</v>
      </c>
      <c r="C41" s="1" t="s">
        <v>136</v>
      </c>
      <c r="D41" s="1" t="s">
        <v>30</v>
      </c>
      <c r="G41" s="1" t="s">
        <v>150</v>
      </c>
      <c r="H41" s="1" t="s">
        <v>195</v>
      </c>
    </row>
    <row r="42" spans="1:8" x14ac:dyDescent="0.2">
      <c r="A42" s="1">
        <f>120+170</f>
        <v>290</v>
      </c>
      <c r="B42" s="1" t="s">
        <v>272</v>
      </c>
      <c r="C42" s="1" t="s">
        <v>136</v>
      </c>
      <c r="D42" s="1" t="s">
        <v>31</v>
      </c>
      <c r="G42" s="1" t="s">
        <v>150</v>
      </c>
      <c r="H42" s="1" t="s">
        <v>196</v>
      </c>
    </row>
    <row r="43" spans="1:8" x14ac:dyDescent="0.2">
      <c r="A43" s="1">
        <f>120+100+50</f>
        <v>270</v>
      </c>
      <c r="B43" s="1" t="s">
        <v>273</v>
      </c>
      <c r="C43" s="1" t="s">
        <v>136</v>
      </c>
      <c r="D43" s="1" t="s">
        <v>10</v>
      </c>
      <c r="E43" s="1" t="s">
        <v>111</v>
      </c>
      <c r="G43" s="1" t="s">
        <v>150</v>
      </c>
      <c r="H43" s="1" t="s">
        <v>197</v>
      </c>
    </row>
    <row r="44" spans="1:8" x14ac:dyDescent="0.2">
      <c r="G44" s="1">
        <v>0</v>
      </c>
      <c r="H44" s="1">
        <v>0</v>
      </c>
    </row>
    <row r="45" spans="1:8" x14ac:dyDescent="0.2">
      <c r="A45" s="1">
        <f>140+110+25</f>
        <v>275</v>
      </c>
      <c r="B45" s="1" t="s">
        <v>274</v>
      </c>
      <c r="C45" s="1" t="s">
        <v>25</v>
      </c>
      <c r="D45" s="1" t="s">
        <v>256</v>
      </c>
      <c r="E45" s="1" t="s">
        <v>26</v>
      </c>
      <c r="G45" s="1" t="s">
        <v>151</v>
      </c>
      <c r="H45" s="1" t="s">
        <v>198</v>
      </c>
    </row>
    <row r="46" spans="1:8" x14ac:dyDescent="0.2">
      <c r="A46" s="1">
        <f>140+110+25</f>
        <v>275</v>
      </c>
      <c r="B46" s="1" t="s">
        <v>275</v>
      </c>
      <c r="C46" s="1" t="s">
        <v>25</v>
      </c>
      <c r="D46" s="1" t="s">
        <v>28</v>
      </c>
      <c r="E46" s="1" t="s">
        <v>26</v>
      </c>
      <c r="G46" s="1" t="s">
        <v>151</v>
      </c>
      <c r="H46" s="1" t="s">
        <v>199</v>
      </c>
    </row>
    <row r="47" spans="1:8" x14ac:dyDescent="0.2">
      <c r="A47" s="1">
        <f>140+115+25</f>
        <v>280</v>
      </c>
      <c r="B47" s="1" t="s">
        <v>276</v>
      </c>
      <c r="C47" s="1" t="s">
        <v>25</v>
      </c>
      <c r="D47" s="1" t="s">
        <v>29</v>
      </c>
      <c r="E47" s="1" t="s">
        <v>26</v>
      </c>
      <c r="G47" s="1" t="s">
        <v>151</v>
      </c>
      <c r="H47" s="1" t="s">
        <v>200</v>
      </c>
    </row>
    <row r="48" spans="1:8" x14ac:dyDescent="0.2">
      <c r="A48" s="1">
        <f>200+50+20</f>
        <v>270</v>
      </c>
      <c r="B48" s="1" t="s">
        <v>292</v>
      </c>
      <c r="C48" s="1" t="s">
        <v>27</v>
      </c>
      <c r="D48" s="1" t="s">
        <v>14</v>
      </c>
      <c r="E48" s="1" t="s">
        <v>11</v>
      </c>
      <c r="G48" s="1" t="s">
        <v>151</v>
      </c>
      <c r="H48" s="1" t="s">
        <v>201</v>
      </c>
    </row>
    <row r="49" spans="1:8" x14ac:dyDescent="0.2">
      <c r="A49" s="1">
        <f>210+50+20</f>
        <v>280</v>
      </c>
      <c r="B49" s="1" t="s">
        <v>362</v>
      </c>
      <c r="C49" s="1" t="s">
        <v>363</v>
      </c>
      <c r="D49" s="1" t="s">
        <v>14</v>
      </c>
      <c r="E49" s="1" t="s">
        <v>11</v>
      </c>
      <c r="G49" s="1" t="s">
        <v>151</v>
      </c>
    </row>
    <row r="50" spans="1:8" x14ac:dyDescent="0.2">
      <c r="A50" s="1">
        <f>240+50</f>
        <v>290</v>
      </c>
      <c r="B50" s="1" t="s">
        <v>293</v>
      </c>
      <c r="C50" s="1" t="s">
        <v>15</v>
      </c>
      <c r="D50" s="1" t="s">
        <v>14</v>
      </c>
      <c r="G50" s="1" t="s">
        <v>151</v>
      </c>
      <c r="H50" s="1" t="s">
        <v>202</v>
      </c>
    </row>
    <row r="51" spans="1:8" x14ac:dyDescent="0.2">
      <c r="A51" s="1">
        <f>220+100</f>
        <v>320</v>
      </c>
      <c r="B51" s="1" t="s">
        <v>294</v>
      </c>
      <c r="C51" s="1" t="s">
        <v>16</v>
      </c>
      <c r="D51" s="1" t="s">
        <v>10</v>
      </c>
      <c r="E51" s="8" t="s">
        <v>234</v>
      </c>
      <c r="G51" s="1" t="s">
        <v>151</v>
      </c>
      <c r="H51" s="1" t="s">
        <v>203</v>
      </c>
    </row>
    <row r="52" spans="1:8" x14ac:dyDescent="0.2">
      <c r="G52" s="1">
        <v>0</v>
      </c>
      <c r="H52" s="1">
        <v>0</v>
      </c>
    </row>
    <row r="53" spans="1:8" x14ac:dyDescent="0.2">
      <c r="A53" s="1">
        <f>160+120</f>
        <v>280</v>
      </c>
      <c r="B53" s="1" t="s">
        <v>277</v>
      </c>
      <c r="C53" s="1" t="s">
        <v>135</v>
      </c>
      <c r="D53" s="1" t="s">
        <v>32</v>
      </c>
      <c r="G53" s="1" t="s">
        <v>156</v>
      </c>
      <c r="H53" s="1" t="s">
        <v>204</v>
      </c>
    </row>
    <row r="54" spans="1:8" x14ac:dyDescent="0.2">
      <c r="A54" s="1">
        <f>160+120</f>
        <v>280</v>
      </c>
      <c r="B54" s="1" t="s">
        <v>295</v>
      </c>
      <c r="C54" s="1" t="s">
        <v>161</v>
      </c>
      <c r="D54" s="1" t="s">
        <v>32</v>
      </c>
      <c r="G54" s="1" t="s">
        <v>156</v>
      </c>
      <c r="H54" s="1" t="s">
        <v>205</v>
      </c>
    </row>
    <row r="55" spans="1:8" x14ac:dyDescent="0.2">
      <c r="A55" s="1">
        <f>240+20+50</f>
        <v>310</v>
      </c>
      <c r="B55" s="1" t="s">
        <v>296</v>
      </c>
      <c r="C55" s="1" t="s">
        <v>144</v>
      </c>
      <c r="D55" s="1" t="s">
        <v>13</v>
      </c>
      <c r="E55" s="1" t="s">
        <v>111</v>
      </c>
      <c r="G55" s="1" t="s">
        <v>156</v>
      </c>
      <c r="H55" s="1" t="s">
        <v>206</v>
      </c>
    </row>
    <row r="56" spans="1:8" x14ac:dyDescent="0.2">
      <c r="A56" s="1">
        <f>200+120</f>
        <v>320</v>
      </c>
      <c r="B56" s="1" t="s">
        <v>297</v>
      </c>
      <c r="C56" s="1" t="s">
        <v>27</v>
      </c>
      <c r="D56" s="1" t="s">
        <v>32</v>
      </c>
      <c r="G56" s="1" t="s">
        <v>156</v>
      </c>
      <c r="H56" s="1" t="s">
        <v>207</v>
      </c>
    </row>
    <row r="57" spans="1:8" x14ac:dyDescent="0.2">
      <c r="A57" s="1">
        <f>220+70</f>
        <v>290</v>
      </c>
      <c r="B57" s="1" t="s">
        <v>298</v>
      </c>
      <c r="C57" s="1" t="s">
        <v>12</v>
      </c>
      <c r="D57" s="1" t="s">
        <v>163</v>
      </c>
      <c r="G57" s="1" t="s">
        <v>156</v>
      </c>
      <c r="H57" s="1" t="s">
        <v>208</v>
      </c>
    </row>
    <row r="58" spans="1:8" x14ac:dyDescent="0.2">
      <c r="G58" s="1">
        <v>0</v>
      </c>
      <c r="H58" s="1">
        <v>0</v>
      </c>
    </row>
    <row r="59" spans="1:8" x14ac:dyDescent="0.2">
      <c r="A59" s="1">
        <f>260+20</f>
        <v>280</v>
      </c>
      <c r="B59" s="1" t="s">
        <v>299</v>
      </c>
      <c r="C59" s="1" t="s">
        <v>123</v>
      </c>
      <c r="D59" s="1" t="s">
        <v>11</v>
      </c>
      <c r="G59" s="1" t="s">
        <v>152</v>
      </c>
      <c r="H59" s="1" t="s">
        <v>209</v>
      </c>
    </row>
    <row r="60" spans="1:8" x14ac:dyDescent="0.2">
      <c r="A60" s="1">
        <f>160+120</f>
        <v>280</v>
      </c>
      <c r="B60" s="1" t="s">
        <v>278</v>
      </c>
      <c r="C60" s="1" t="s">
        <v>48</v>
      </c>
      <c r="D60" s="1" t="s">
        <v>49</v>
      </c>
      <c r="G60" s="1" t="s">
        <v>152</v>
      </c>
      <c r="H60" s="1" t="s">
        <v>210</v>
      </c>
    </row>
    <row r="61" spans="1:8" x14ac:dyDescent="0.2">
      <c r="A61" s="1">
        <f>120+110+50</f>
        <v>280</v>
      </c>
      <c r="B61" s="1" t="s">
        <v>279</v>
      </c>
      <c r="C61" s="1" t="s">
        <v>124</v>
      </c>
      <c r="D61" s="1" t="s">
        <v>39</v>
      </c>
      <c r="E61" s="1" t="s">
        <v>36</v>
      </c>
      <c r="G61" s="1" t="s">
        <v>152</v>
      </c>
      <c r="H61" s="1" t="s">
        <v>211</v>
      </c>
    </row>
    <row r="62" spans="1:8" x14ac:dyDescent="0.2">
      <c r="A62" s="1">
        <f>240+40</f>
        <v>280</v>
      </c>
      <c r="B62" s="1" t="s">
        <v>300</v>
      </c>
      <c r="C62" s="1" t="s">
        <v>125</v>
      </c>
      <c r="D62" s="1" t="s">
        <v>47</v>
      </c>
      <c r="G62" s="1" t="s">
        <v>152</v>
      </c>
      <c r="H62" s="1" t="s">
        <v>212</v>
      </c>
    </row>
    <row r="63" spans="1:8" x14ac:dyDescent="0.2">
      <c r="A63" s="1">
        <f>180+20+80</f>
        <v>280</v>
      </c>
      <c r="B63" s="1" t="s">
        <v>301</v>
      </c>
      <c r="C63" s="1" t="s">
        <v>61</v>
      </c>
      <c r="D63" s="1" t="s">
        <v>11</v>
      </c>
      <c r="E63" s="1" t="s">
        <v>63</v>
      </c>
      <c r="G63" s="1" t="s">
        <v>152</v>
      </c>
      <c r="H63" s="1" t="s">
        <v>213</v>
      </c>
    </row>
    <row r="64" spans="1:8" x14ac:dyDescent="0.2">
      <c r="A64" s="1">
        <f>180+20+80</f>
        <v>280</v>
      </c>
      <c r="B64" s="1" t="s">
        <v>302</v>
      </c>
      <c r="C64" s="1" t="s">
        <v>62</v>
      </c>
      <c r="D64" s="1" t="s">
        <v>11</v>
      </c>
      <c r="E64" s="1" t="s">
        <v>63</v>
      </c>
      <c r="G64" s="1" t="s">
        <v>152</v>
      </c>
      <c r="H64" s="1" t="s">
        <v>214</v>
      </c>
    </row>
    <row r="65" spans="1:8" x14ac:dyDescent="0.2">
      <c r="G65" s="1">
        <v>0</v>
      </c>
      <c r="H65" s="1">
        <v>0</v>
      </c>
    </row>
    <row r="66" spans="1:8" x14ac:dyDescent="0.2">
      <c r="A66" s="1">
        <f>150+110+50</f>
        <v>310</v>
      </c>
      <c r="B66" s="1" t="s">
        <v>303</v>
      </c>
      <c r="C66" s="1" t="s">
        <v>37</v>
      </c>
      <c r="D66" s="1" t="s">
        <v>39</v>
      </c>
      <c r="E66" s="1" t="s">
        <v>36</v>
      </c>
      <c r="G66" s="1" t="s">
        <v>153</v>
      </c>
      <c r="H66" s="1" t="s">
        <v>215</v>
      </c>
    </row>
    <row r="67" spans="1:8" x14ac:dyDescent="0.2">
      <c r="A67" s="1">
        <f>200+30+50</f>
        <v>280</v>
      </c>
      <c r="B67" s="1" t="s">
        <v>304</v>
      </c>
      <c r="C67" s="1" t="s">
        <v>57</v>
      </c>
      <c r="D67" s="1" t="s">
        <v>52</v>
      </c>
      <c r="E67" s="1" t="s">
        <v>36</v>
      </c>
      <c r="G67" s="1" t="s">
        <v>153</v>
      </c>
      <c r="H67" s="1" t="s">
        <v>216</v>
      </c>
    </row>
    <row r="68" spans="1:8" x14ac:dyDescent="0.2">
      <c r="A68" s="1">
        <f>140+110+50</f>
        <v>300</v>
      </c>
      <c r="B68" s="1" t="s">
        <v>305</v>
      </c>
      <c r="C68" s="1" t="s">
        <v>40</v>
      </c>
      <c r="D68" s="1" t="s">
        <v>39</v>
      </c>
      <c r="E68" s="1" t="s">
        <v>36</v>
      </c>
      <c r="G68" s="1" t="s">
        <v>153</v>
      </c>
      <c r="H68" s="1" t="s">
        <v>217</v>
      </c>
    </row>
    <row r="69" spans="1:8" x14ac:dyDescent="0.2">
      <c r="A69" s="1">
        <f>210+60+50</f>
        <v>320</v>
      </c>
      <c r="B69" s="1" t="s">
        <v>306</v>
      </c>
      <c r="C69" s="1" t="s">
        <v>58</v>
      </c>
      <c r="D69" s="1" t="s">
        <v>51</v>
      </c>
      <c r="E69" s="1" t="s">
        <v>36</v>
      </c>
      <c r="G69" s="1" t="s">
        <v>153</v>
      </c>
      <c r="H69" s="1" t="s">
        <v>218</v>
      </c>
    </row>
    <row r="70" spans="1:8" x14ac:dyDescent="0.2">
      <c r="H70" s="1">
        <v>0</v>
      </c>
    </row>
    <row r="71" spans="1:8" x14ac:dyDescent="0.2">
      <c r="A71" s="1">
        <f>120+110+50</f>
        <v>280</v>
      </c>
      <c r="B71" s="1" t="s">
        <v>307</v>
      </c>
      <c r="C71" s="1" t="s">
        <v>41</v>
      </c>
      <c r="D71" s="1" t="s">
        <v>39</v>
      </c>
      <c r="E71" s="1" t="s">
        <v>36</v>
      </c>
      <c r="G71" s="1" t="s">
        <v>154</v>
      </c>
      <c r="H71" s="1" t="s">
        <v>219</v>
      </c>
    </row>
    <row r="72" spans="1:8" x14ac:dyDescent="0.2">
      <c r="A72" s="1">
        <f>120+110+50</f>
        <v>280</v>
      </c>
      <c r="B72" s="1" t="s">
        <v>280</v>
      </c>
      <c r="C72" s="1" t="s">
        <v>42</v>
      </c>
      <c r="D72" s="1" t="s">
        <v>39</v>
      </c>
      <c r="E72" s="1" t="s">
        <v>36</v>
      </c>
      <c r="G72" s="1" t="s">
        <v>154</v>
      </c>
      <c r="H72" s="1" t="s">
        <v>220</v>
      </c>
    </row>
    <row r="73" spans="1:8" x14ac:dyDescent="0.2">
      <c r="A73" s="1">
        <f>175+110</f>
        <v>285</v>
      </c>
      <c r="B73" s="1" t="s">
        <v>308</v>
      </c>
      <c r="C73" s="1" t="s">
        <v>46</v>
      </c>
      <c r="D73" s="1" t="s">
        <v>39</v>
      </c>
      <c r="G73" s="1" t="s">
        <v>154</v>
      </c>
      <c r="H73" s="1" t="s">
        <v>221</v>
      </c>
    </row>
    <row r="74" spans="1:8" x14ac:dyDescent="0.2">
      <c r="A74" s="1">
        <f>120+110+50</f>
        <v>280</v>
      </c>
      <c r="B74" s="1" t="s">
        <v>309</v>
      </c>
      <c r="C74" s="1" t="s">
        <v>44</v>
      </c>
      <c r="D74" s="1" t="s">
        <v>39</v>
      </c>
      <c r="E74" s="1" t="s">
        <v>36</v>
      </c>
      <c r="G74" s="1" t="s">
        <v>154</v>
      </c>
      <c r="H74" s="1" t="s">
        <v>222</v>
      </c>
    </row>
    <row r="75" spans="1:8" x14ac:dyDescent="0.2">
      <c r="A75" s="1">
        <f>160+110+50</f>
        <v>320</v>
      </c>
      <c r="B75" s="1" t="s">
        <v>310</v>
      </c>
      <c r="C75" s="1" t="s">
        <v>45</v>
      </c>
      <c r="D75" s="1" t="s">
        <v>39</v>
      </c>
      <c r="E75" s="1" t="s">
        <v>36</v>
      </c>
      <c r="G75" s="1" t="s">
        <v>154</v>
      </c>
      <c r="H75" s="1" t="s">
        <v>223</v>
      </c>
    </row>
    <row r="76" spans="1:8" x14ac:dyDescent="0.2">
      <c r="G76" s="1">
        <v>0</v>
      </c>
      <c r="H76" s="1">
        <v>0</v>
      </c>
    </row>
    <row r="77" spans="1:8" x14ac:dyDescent="0.2">
      <c r="A77" s="1">
        <f>180+20+80</f>
        <v>280</v>
      </c>
      <c r="B77" s="1" t="s">
        <v>311</v>
      </c>
      <c r="C77" s="1" t="s">
        <v>60</v>
      </c>
      <c r="D77" s="1" t="s">
        <v>13</v>
      </c>
      <c r="E77" s="1" t="s">
        <v>251</v>
      </c>
      <c r="G77" s="1" t="s">
        <v>155</v>
      </c>
      <c r="H77" s="1" t="s">
        <v>224</v>
      </c>
    </row>
    <row r="78" spans="1:8" x14ac:dyDescent="0.2">
      <c r="A78" s="1">
        <f>200+20+60</f>
        <v>280</v>
      </c>
      <c r="B78" s="1" t="s">
        <v>312</v>
      </c>
      <c r="C78" s="1" t="s">
        <v>59</v>
      </c>
      <c r="D78" s="1" t="s">
        <v>13</v>
      </c>
      <c r="E78" s="1" t="s">
        <v>35</v>
      </c>
      <c r="G78" s="1" t="s">
        <v>155</v>
      </c>
      <c r="H78" s="1" t="s">
        <v>225</v>
      </c>
    </row>
    <row r="79" spans="1:8" x14ac:dyDescent="0.2">
      <c r="A79" s="1">
        <f>160+150</f>
        <v>310</v>
      </c>
      <c r="B79" s="1" t="s">
        <v>281</v>
      </c>
      <c r="C79" s="1" t="s">
        <v>48</v>
      </c>
      <c r="D79" s="1" t="s">
        <v>50</v>
      </c>
      <c r="G79" s="1" t="s">
        <v>155</v>
      </c>
      <c r="H79" s="1" t="s">
        <v>226</v>
      </c>
    </row>
    <row r="80" spans="1:8" x14ac:dyDescent="0.2">
      <c r="A80" s="1">
        <f>200+90</f>
        <v>290</v>
      </c>
      <c r="B80" s="1" t="s">
        <v>313</v>
      </c>
      <c r="C80" s="1" t="s">
        <v>349</v>
      </c>
      <c r="D80" s="1" t="s">
        <v>18</v>
      </c>
      <c r="G80" s="1" t="s">
        <v>155</v>
      </c>
      <c r="H80" s="1" t="s">
        <v>227</v>
      </c>
    </row>
    <row r="81" spans="1:8" x14ac:dyDescent="0.2">
      <c r="A81" s="1">
        <f>190+90</f>
        <v>280</v>
      </c>
      <c r="B81" s="9" t="s">
        <v>314</v>
      </c>
      <c r="C81" s="9" t="s">
        <v>243</v>
      </c>
      <c r="D81" s="1" t="s">
        <v>18</v>
      </c>
      <c r="G81" s="1" t="s">
        <v>155</v>
      </c>
      <c r="H81" s="1" t="s">
        <v>228</v>
      </c>
    </row>
    <row r="82" spans="1:8" x14ac:dyDescent="0.2">
      <c r="G82" s="1">
        <v>0</v>
      </c>
      <c r="H82" s="1">
        <v>0</v>
      </c>
    </row>
    <row r="83" spans="1:8" x14ac:dyDescent="0.2">
      <c r="A83" s="1">
        <f>300</f>
        <v>300</v>
      </c>
      <c r="B83" s="1" t="s">
        <v>315</v>
      </c>
      <c r="C83" s="1" t="s">
        <v>127</v>
      </c>
      <c r="G83" s="1" t="s">
        <v>162</v>
      </c>
      <c r="H83" s="1" t="s">
        <v>229</v>
      </c>
    </row>
    <row r="84" spans="1:8" x14ac:dyDescent="0.2">
      <c r="A84" s="1">
        <f>240+20</f>
        <v>260</v>
      </c>
      <c r="B84" s="1" t="s">
        <v>316</v>
      </c>
      <c r="C84" s="1" t="s">
        <v>122</v>
      </c>
      <c r="D84" s="1" t="s">
        <v>56</v>
      </c>
      <c r="G84" s="1" t="s">
        <v>162</v>
      </c>
      <c r="H84" s="1" t="s">
        <v>230</v>
      </c>
    </row>
    <row r="85" spans="1:8" x14ac:dyDescent="0.2">
      <c r="A85" s="1">
        <f>240+20</f>
        <v>260</v>
      </c>
      <c r="B85" s="1" t="s">
        <v>368</v>
      </c>
      <c r="C85" s="1" t="s">
        <v>358</v>
      </c>
      <c r="D85" s="1" t="s">
        <v>56</v>
      </c>
      <c r="G85" s="1" t="s">
        <v>162</v>
      </c>
    </row>
    <row r="87" spans="1:8" x14ac:dyDescent="0.2">
      <c r="A87" s="1">
        <f>210+50</f>
        <v>260</v>
      </c>
      <c r="B87" s="1" t="s">
        <v>370</v>
      </c>
      <c r="C87" s="1" t="s">
        <v>366</v>
      </c>
      <c r="D87" s="1" t="s">
        <v>367</v>
      </c>
      <c r="G87" s="1" t="s">
        <v>382</v>
      </c>
    </row>
    <row r="88" spans="1:8" x14ac:dyDescent="0.2">
      <c r="A88" s="1">
        <f>260+40</f>
        <v>300</v>
      </c>
      <c r="B88" s="1" t="s">
        <v>371</v>
      </c>
      <c r="C88" s="1" t="s">
        <v>372</v>
      </c>
      <c r="D88" s="1" t="s">
        <v>373</v>
      </c>
      <c r="G88" s="1" t="s">
        <v>382</v>
      </c>
    </row>
    <row r="89" spans="1:8" x14ac:dyDescent="0.2">
      <c r="A89" s="1">
        <v>260</v>
      </c>
      <c r="B89" s="1" t="s">
        <v>369</v>
      </c>
      <c r="C89" s="1" t="s">
        <v>374</v>
      </c>
      <c r="G89" s="1" t="s">
        <v>382</v>
      </c>
    </row>
    <row r="90" spans="1:8" x14ac:dyDescent="0.2">
      <c r="A90" s="1">
        <f>160+120</f>
        <v>280</v>
      </c>
      <c r="B90" s="1" t="s">
        <v>376</v>
      </c>
      <c r="C90" s="1" t="s">
        <v>378</v>
      </c>
      <c r="D90" s="1" t="s">
        <v>377</v>
      </c>
      <c r="G90" s="1" t="s">
        <v>382</v>
      </c>
    </row>
    <row r="91" spans="1:8" x14ac:dyDescent="0.2">
      <c r="A91" s="1">
        <f>220+50</f>
        <v>270</v>
      </c>
      <c r="B91" s="1" t="s">
        <v>379</v>
      </c>
      <c r="C91" s="1" t="s">
        <v>381</v>
      </c>
      <c r="D91" s="1" t="s">
        <v>380</v>
      </c>
      <c r="G91" s="1" t="s">
        <v>382</v>
      </c>
    </row>
    <row r="98" spans="5:6" x14ac:dyDescent="0.2">
      <c r="E98" s="1" t="s">
        <v>235</v>
      </c>
      <c r="F98" s="1" t="s">
        <v>236</v>
      </c>
    </row>
    <row r="99" spans="5:6" x14ac:dyDescent="0.2">
      <c r="E99" s="1" t="s">
        <v>239</v>
      </c>
      <c r="F99" s="1" t="s">
        <v>237</v>
      </c>
    </row>
    <row r="100" spans="5:6" x14ac:dyDescent="0.2">
      <c r="E100" s="1" t="s">
        <v>240</v>
      </c>
      <c r="F100" s="1" t="s">
        <v>238</v>
      </c>
    </row>
    <row r="103" spans="5:6" x14ac:dyDescent="0.2">
      <c r="E103" s="1" t="s">
        <v>241</v>
      </c>
      <c r="F103" s="1" t="s">
        <v>242</v>
      </c>
    </row>
  </sheetData>
  <pageMargins left="0.7" right="0.7" top="0.75" bottom="0.75" header="0.3" footer="0.3"/>
  <ignoredErrors>
    <ignoredError sqref="A73 A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F65C-99E7-FE46-9670-140BC7BC6248}">
  <dimension ref="A3:H91"/>
  <sheetViews>
    <sheetView zoomScaleNormal="100" workbookViewId="0">
      <selection activeCell="F18" sqref="F18"/>
    </sheetView>
  </sheetViews>
  <sheetFormatPr baseColWidth="10" defaultRowHeight="15" x14ac:dyDescent="0.2"/>
  <cols>
    <col min="1" max="1" width="10.83203125" style="1"/>
    <col min="2" max="2" width="27.1640625" style="1" bestFit="1" customWidth="1"/>
    <col min="3" max="3" width="33.1640625" style="1" bestFit="1" customWidth="1"/>
    <col min="4" max="4" width="33.6640625" style="1" customWidth="1"/>
    <col min="5" max="5" width="31.83203125" style="1" customWidth="1"/>
    <col min="6" max="6" width="29.83203125" style="1" customWidth="1"/>
    <col min="7" max="7" width="13.6640625" style="1" bestFit="1" customWidth="1"/>
    <col min="8" max="16384" width="10.83203125" style="1"/>
  </cols>
  <sheetData>
    <row r="3" spans="1:8" ht="16" x14ac:dyDescent="0.2">
      <c r="C3" s="2" t="s">
        <v>2</v>
      </c>
      <c r="D3" s="3" t="s">
        <v>0</v>
      </c>
      <c r="E3" s="3" t="s">
        <v>1</v>
      </c>
      <c r="F3" s="12" t="s">
        <v>157</v>
      </c>
      <c r="G3" s="1" t="s">
        <v>393</v>
      </c>
    </row>
    <row r="4" spans="1:8" x14ac:dyDescent="0.2">
      <c r="C4" s="2">
        <v>1400</v>
      </c>
      <c r="D4" s="5">
        <f>C4*25%</f>
        <v>350</v>
      </c>
      <c r="E4" s="5">
        <f>C4*5%</f>
        <v>70</v>
      </c>
      <c r="F4" s="12" t="s">
        <v>158</v>
      </c>
      <c r="G4" s="1" t="s">
        <v>394</v>
      </c>
    </row>
    <row r="5" spans="1:8" x14ac:dyDescent="0.2">
      <c r="F5" s="12" t="s">
        <v>159</v>
      </c>
      <c r="G5" s="1" t="s">
        <v>395</v>
      </c>
    </row>
    <row r="6" spans="1:8" ht="16" x14ac:dyDescent="0.2">
      <c r="D6" s="6" t="s">
        <v>231</v>
      </c>
    </row>
    <row r="7" spans="1:8" x14ac:dyDescent="0.2">
      <c r="B7" s="7" t="s">
        <v>259</v>
      </c>
    </row>
    <row r="8" spans="1:8" x14ac:dyDescent="0.2">
      <c r="A8" s="1">
        <f>300+50</f>
        <v>350</v>
      </c>
      <c r="B8" s="1" t="s">
        <v>282</v>
      </c>
      <c r="C8" s="1" t="s">
        <v>119</v>
      </c>
      <c r="D8" s="1" t="s">
        <v>111</v>
      </c>
      <c r="G8" s="1" t="s">
        <v>145</v>
      </c>
      <c r="H8" s="1" t="s">
        <v>169</v>
      </c>
    </row>
    <row r="9" spans="1:8" x14ac:dyDescent="0.2">
      <c r="A9" s="1">
        <f>300+50</f>
        <v>350</v>
      </c>
      <c r="B9" s="1" t="s">
        <v>260</v>
      </c>
      <c r="C9" s="1" t="s">
        <v>120</v>
      </c>
      <c r="D9" s="1" t="s">
        <v>111</v>
      </c>
      <c r="G9" s="1" t="s">
        <v>145</v>
      </c>
      <c r="H9" s="1" t="s">
        <v>170</v>
      </c>
    </row>
    <row r="10" spans="1:8" x14ac:dyDescent="0.2">
      <c r="A10" s="1">
        <f>300+50</f>
        <v>350</v>
      </c>
      <c r="B10" s="1" t="s">
        <v>261</v>
      </c>
      <c r="C10" s="1" t="s">
        <v>126</v>
      </c>
      <c r="D10" s="1" t="s">
        <v>111</v>
      </c>
      <c r="G10" s="1" t="s">
        <v>145</v>
      </c>
      <c r="H10" s="1" t="s">
        <v>171</v>
      </c>
    </row>
    <row r="11" spans="1:8" x14ac:dyDescent="0.2">
      <c r="A11" s="1">
        <f>300+50</f>
        <v>350</v>
      </c>
      <c r="B11" s="1" t="s">
        <v>262</v>
      </c>
      <c r="C11" s="1" t="s">
        <v>128</v>
      </c>
      <c r="D11" s="1" t="s">
        <v>111</v>
      </c>
      <c r="G11" s="1" t="s">
        <v>145</v>
      </c>
      <c r="H11" s="1" t="s">
        <v>173</v>
      </c>
    </row>
    <row r="12" spans="1:8" x14ac:dyDescent="0.2">
      <c r="A12" s="1">
        <f>285+50</f>
        <v>335</v>
      </c>
      <c r="B12" s="1" t="s">
        <v>340</v>
      </c>
      <c r="C12" s="1" t="s">
        <v>250</v>
      </c>
      <c r="D12" s="1" t="s">
        <v>111</v>
      </c>
      <c r="G12" s="1" t="s">
        <v>145</v>
      </c>
      <c r="H12" s="1" t="s">
        <v>174</v>
      </c>
    </row>
    <row r="13" spans="1:8" x14ac:dyDescent="0.2">
      <c r="A13" s="1">
        <f>300+50</f>
        <v>350</v>
      </c>
      <c r="B13" s="1" t="s">
        <v>341</v>
      </c>
      <c r="C13" s="1" t="s">
        <v>20</v>
      </c>
      <c r="D13" s="1" t="s">
        <v>111</v>
      </c>
      <c r="G13" s="1" t="s">
        <v>145</v>
      </c>
      <c r="H13" s="1" t="s">
        <v>172</v>
      </c>
    </row>
    <row r="14" spans="1:8" x14ac:dyDescent="0.2">
      <c r="G14" s="1">
        <v>0</v>
      </c>
      <c r="H14" s="1">
        <v>0</v>
      </c>
    </row>
    <row r="15" spans="1:8" x14ac:dyDescent="0.2">
      <c r="A15" s="1">
        <f>300+40</f>
        <v>340</v>
      </c>
      <c r="B15" s="1" t="s">
        <v>266</v>
      </c>
      <c r="C15" s="1" t="s">
        <v>119</v>
      </c>
      <c r="D15" s="1" t="s">
        <v>7</v>
      </c>
      <c r="G15" s="1" t="s">
        <v>146</v>
      </c>
      <c r="H15" s="1" t="s">
        <v>175</v>
      </c>
    </row>
    <row r="16" spans="1:8" x14ac:dyDescent="0.2">
      <c r="A16" s="1">
        <f>300+40</f>
        <v>340</v>
      </c>
      <c r="B16" s="1" t="s">
        <v>266</v>
      </c>
      <c r="C16" s="1" t="s">
        <v>126</v>
      </c>
      <c r="D16" s="1" t="s">
        <v>7</v>
      </c>
      <c r="G16" s="1" t="s">
        <v>146</v>
      </c>
      <c r="H16" s="1" t="s">
        <v>176</v>
      </c>
    </row>
    <row r="17" spans="1:8" x14ac:dyDescent="0.2">
      <c r="A17" s="1">
        <f>175+120+50</f>
        <v>345</v>
      </c>
      <c r="B17" s="1" t="s">
        <v>283</v>
      </c>
      <c r="C17" s="1" t="s">
        <v>121</v>
      </c>
      <c r="D17" s="1" t="s">
        <v>348</v>
      </c>
      <c r="E17" s="1" t="s">
        <v>111</v>
      </c>
      <c r="G17" s="1" t="s">
        <v>146</v>
      </c>
      <c r="H17" s="1" t="s">
        <v>177</v>
      </c>
    </row>
    <row r="18" spans="1:8" x14ac:dyDescent="0.2">
      <c r="A18" s="1">
        <f>250+40+50</f>
        <v>340</v>
      </c>
      <c r="B18" s="1" t="s">
        <v>345</v>
      </c>
      <c r="C18" s="1" t="s">
        <v>8</v>
      </c>
      <c r="D18" s="1" t="s">
        <v>7</v>
      </c>
      <c r="E18" s="1" t="s">
        <v>111</v>
      </c>
      <c r="G18" s="1" t="s">
        <v>146</v>
      </c>
      <c r="H18" s="1" t="s">
        <v>178</v>
      </c>
    </row>
    <row r="19" spans="1:8" x14ac:dyDescent="0.2">
      <c r="A19" s="1">
        <f>280+40</f>
        <v>320</v>
      </c>
      <c r="B19" s="1" t="s">
        <v>346</v>
      </c>
      <c r="C19" s="1" t="s">
        <v>263</v>
      </c>
      <c r="D19" s="1" t="s">
        <v>7</v>
      </c>
      <c r="G19" s="1" t="s">
        <v>146</v>
      </c>
      <c r="H19" s="1" t="s">
        <v>179</v>
      </c>
    </row>
    <row r="20" spans="1:8" x14ac:dyDescent="0.2">
      <c r="A20" s="1">
        <f>300+40</f>
        <v>340</v>
      </c>
      <c r="B20" s="1" t="s">
        <v>339</v>
      </c>
      <c r="C20" s="1" t="s">
        <v>128</v>
      </c>
      <c r="D20" s="1" t="s">
        <v>7</v>
      </c>
      <c r="G20" s="1" t="s">
        <v>146</v>
      </c>
      <c r="H20" s="1" t="s">
        <v>180</v>
      </c>
    </row>
    <row r="21" spans="1:8" x14ac:dyDescent="0.2">
      <c r="G21" s="1">
        <v>0</v>
      </c>
      <c r="H21" s="1">
        <v>0</v>
      </c>
    </row>
    <row r="22" spans="1:8" x14ac:dyDescent="0.2">
      <c r="A22" s="1">
        <f>280+60</f>
        <v>340</v>
      </c>
      <c r="B22" s="1" t="s">
        <v>284</v>
      </c>
      <c r="C22" s="1" t="s">
        <v>5</v>
      </c>
      <c r="D22" s="1" t="s">
        <v>90</v>
      </c>
      <c r="G22" s="1" t="s">
        <v>147</v>
      </c>
      <c r="H22" s="1" t="s">
        <v>181</v>
      </c>
    </row>
    <row r="23" spans="1:8" x14ac:dyDescent="0.2">
      <c r="A23" s="1">
        <f>300+40</f>
        <v>340</v>
      </c>
      <c r="B23" s="1" t="s">
        <v>285</v>
      </c>
      <c r="C23" s="1" t="s">
        <v>53</v>
      </c>
      <c r="D23" s="1" t="s">
        <v>11</v>
      </c>
      <c r="E23" s="1" t="s">
        <v>13</v>
      </c>
      <c r="G23" s="1" t="s">
        <v>147</v>
      </c>
      <c r="H23" s="1" t="s">
        <v>182</v>
      </c>
    </row>
    <row r="24" spans="1:8" x14ac:dyDescent="0.2">
      <c r="A24" s="1">
        <f>200+120</f>
        <v>320</v>
      </c>
      <c r="B24" s="1" t="s">
        <v>355</v>
      </c>
      <c r="C24" s="1" t="s">
        <v>357</v>
      </c>
      <c r="D24" s="1" t="s">
        <v>19</v>
      </c>
      <c r="G24" s="1" t="s">
        <v>147</v>
      </c>
    </row>
    <row r="25" spans="1:8" x14ac:dyDescent="0.2">
      <c r="A25" s="1">
        <f>350</f>
        <v>350</v>
      </c>
      <c r="B25" s="1" t="s">
        <v>317</v>
      </c>
      <c r="C25" s="1" t="s">
        <v>143</v>
      </c>
      <c r="G25" s="1" t="s">
        <v>147</v>
      </c>
      <c r="H25" s="1" t="s">
        <v>183</v>
      </c>
    </row>
    <row r="26" spans="1:8" x14ac:dyDescent="0.2">
      <c r="A26" s="1">
        <f>270+90</f>
        <v>360</v>
      </c>
      <c r="B26" s="1" t="s">
        <v>265</v>
      </c>
      <c r="C26" s="1" t="s">
        <v>65</v>
      </c>
      <c r="D26" s="1" t="s">
        <v>23</v>
      </c>
      <c r="G26" s="1" t="s">
        <v>147</v>
      </c>
      <c r="H26" s="1" t="s">
        <v>184</v>
      </c>
    </row>
    <row r="27" spans="1:8" x14ac:dyDescent="0.2">
      <c r="A27" s="1">
        <f>180+90+60</f>
        <v>330</v>
      </c>
      <c r="B27" s="1" t="s">
        <v>264</v>
      </c>
      <c r="C27" s="1" t="s">
        <v>3</v>
      </c>
      <c r="D27" s="1" t="s">
        <v>24</v>
      </c>
      <c r="G27" s="1" t="s">
        <v>147</v>
      </c>
      <c r="H27" s="1" t="s">
        <v>185</v>
      </c>
    </row>
    <row r="28" spans="1:8" x14ac:dyDescent="0.2">
      <c r="A28" s="1">
        <f>360</f>
        <v>360</v>
      </c>
      <c r="B28" s="1" t="s">
        <v>287</v>
      </c>
      <c r="C28" s="1" t="s">
        <v>105</v>
      </c>
      <c r="G28" s="1" t="s">
        <v>147</v>
      </c>
      <c r="H28" s="1" t="s">
        <v>186</v>
      </c>
    </row>
    <row r="29" spans="1:8" x14ac:dyDescent="0.2">
      <c r="A29" s="1">
        <v>360</v>
      </c>
      <c r="B29" s="1" t="s">
        <v>354</v>
      </c>
      <c r="C29" s="1" t="s">
        <v>360</v>
      </c>
      <c r="G29" s="1" t="s">
        <v>147</v>
      </c>
    </row>
    <row r="30" spans="1:8" x14ac:dyDescent="0.2">
      <c r="G30" s="1">
        <v>0</v>
      </c>
      <c r="H30" s="1">
        <v>0</v>
      </c>
    </row>
    <row r="31" spans="1:8" x14ac:dyDescent="0.2">
      <c r="A31" s="1">
        <f>180+120+20</f>
        <v>320</v>
      </c>
      <c r="B31" s="1" t="s">
        <v>267</v>
      </c>
      <c r="C31" s="1" t="s">
        <v>3</v>
      </c>
      <c r="D31" s="1" t="s">
        <v>32</v>
      </c>
      <c r="E31" s="1" t="s">
        <v>13</v>
      </c>
      <c r="G31" s="1" t="s">
        <v>148</v>
      </c>
      <c r="H31" s="1" t="s">
        <v>187</v>
      </c>
    </row>
    <row r="32" spans="1:8" x14ac:dyDescent="0.2">
      <c r="A32" s="1">
        <f>180+140+20</f>
        <v>340</v>
      </c>
      <c r="B32" s="1" t="s">
        <v>318</v>
      </c>
      <c r="C32" s="1" t="s">
        <v>3</v>
      </c>
      <c r="D32" s="1" t="s">
        <v>72</v>
      </c>
      <c r="E32" s="1" t="s">
        <v>13</v>
      </c>
      <c r="G32" s="1" t="s">
        <v>148</v>
      </c>
      <c r="H32" s="1" t="s">
        <v>188</v>
      </c>
    </row>
    <row r="33" spans="1:8" x14ac:dyDescent="0.2">
      <c r="A33" s="1">
        <f>200+120+20</f>
        <v>340</v>
      </c>
      <c r="B33" s="1" t="s">
        <v>269</v>
      </c>
      <c r="C33" s="1" t="s">
        <v>21</v>
      </c>
      <c r="D33" s="1" t="s">
        <v>18</v>
      </c>
      <c r="E33" s="1" t="s">
        <v>13</v>
      </c>
      <c r="G33" s="1" t="s">
        <v>148</v>
      </c>
      <c r="H33" s="1" t="s">
        <v>189</v>
      </c>
    </row>
    <row r="34" spans="1:8" x14ac:dyDescent="0.2">
      <c r="A34" s="1">
        <v>350</v>
      </c>
      <c r="B34" s="1" t="s">
        <v>288</v>
      </c>
      <c r="C34" s="1" t="s">
        <v>64</v>
      </c>
      <c r="G34" s="1" t="s">
        <v>148</v>
      </c>
      <c r="H34" s="1" t="s">
        <v>190</v>
      </c>
    </row>
    <row r="35" spans="1:8" x14ac:dyDescent="0.2">
      <c r="A35" s="1">
        <v>330</v>
      </c>
      <c r="B35" s="1" t="s">
        <v>289</v>
      </c>
      <c r="C35" s="1" t="s">
        <v>160</v>
      </c>
      <c r="G35" s="1" t="s">
        <v>148</v>
      </c>
      <c r="H35" s="1" t="s">
        <v>191</v>
      </c>
    </row>
    <row r="36" spans="1:8" x14ac:dyDescent="0.2">
      <c r="G36" s="1">
        <v>0</v>
      </c>
      <c r="H36" s="1">
        <v>0</v>
      </c>
    </row>
    <row r="37" spans="1:8" x14ac:dyDescent="0.2">
      <c r="A37" s="1">
        <f>320+20</f>
        <v>340</v>
      </c>
      <c r="B37" s="1" t="s">
        <v>290</v>
      </c>
      <c r="C37" s="1" t="s">
        <v>73</v>
      </c>
      <c r="D37" s="1" t="s">
        <v>11</v>
      </c>
      <c r="G37" s="1" t="s">
        <v>149</v>
      </c>
      <c r="H37" s="1" t="s">
        <v>192</v>
      </c>
    </row>
    <row r="38" spans="1:8" x14ac:dyDescent="0.2">
      <c r="A38" s="1">
        <f>360+20</f>
        <v>380</v>
      </c>
      <c r="B38" s="1" t="s">
        <v>291</v>
      </c>
      <c r="C38" s="1" t="s">
        <v>74</v>
      </c>
      <c r="D38" s="1" t="s">
        <v>11</v>
      </c>
      <c r="G38" s="1" t="s">
        <v>149</v>
      </c>
      <c r="H38" s="1" t="s">
        <v>193</v>
      </c>
    </row>
    <row r="39" spans="1:8" x14ac:dyDescent="0.2">
      <c r="G39" s="1">
        <v>0</v>
      </c>
      <c r="H39" s="1">
        <v>0</v>
      </c>
    </row>
    <row r="40" spans="1:8" x14ac:dyDescent="0.2">
      <c r="A40" s="1">
        <f>160+110+50</f>
        <v>320</v>
      </c>
      <c r="B40" s="1" t="s">
        <v>270</v>
      </c>
      <c r="C40" s="1" t="s">
        <v>135</v>
      </c>
      <c r="D40" s="1" t="s">
        <v>256</v>
      </c>
      <c r="E40" s="1" t="s">
        <v>14</v>
      </c>
      <c r="G40" s="1" t="s">
        <v>150</v>
      </c>
      <c r="H40" s="1" t="s">
        <v>194</v>
      </c>
    </row>
    <row r="41" spans="1:8" x14ac:dyDescent="0.2">
      <c r="A41" s="1">
        <f>160+160</f>
        <v>320</v>
      </c>
      <c r="B41" s="1" t="s">
        <v>271</v>
      </c>
      <c r="C41" s="1" t="s">
        <v>135</v>
      </c>
      <c r="D41" s="1" t="s">
        <v>30</v>
      </c>
      <c r="G41" s="1" t="s">
        <v>150</v>
      </c>
      <c r="H41" s="1" t="s">
        <v>195</v>
      </c>
    </row>
    <row r="42" spans="1:8" x14ac:dyDescent="0.2">
      <c r="A42" s="1">
        <f>160+170</f>
        <v>330</v>
      </c>
      <c r="B42" s="1" t="s">
        <v>272</v>
      </c>
      <c r="C42" s="1" t="s">
        <v>135</v>
      </c>
      <c r="D42" s="1" t="s">
        <v>31</v>
      </c>
      <c r="G42" s="1" t="s">
        <v>150</v>
      </c>
      <c r="H42" s="1" t="s">
        <v>196</v>
      </c>
    </row>
    <row r="43" spans="1:8" x14ac:dyDescent="0.2">
      <c r="A43" s="1">
        <f>240+100</f>
        <v>340</v>
      </c>
      <c r="B43" s="1" t="s">
        <v>273</v>
      </c>
      <c r="C43" s="1" t="s">
        <v>134</v>
      </c>
      <c r="D43" s="1" t="s">
        <v>10</v>
      </c>
      <c r="G43" s="1" t="s">
        <v>150</v>
      </c>
      <c r="H43" s="1" t="s">
        <v>197</v>
      </c>
    </row>
    <row r="44" spans="1:8" x14ac:dyDescent="0.2">
      <c r="G44" s="1">
        <v>0</v>
      </c>
      <c r="H44" s="1">
        <v>0</v>
      </c>
    </row>
    <row r="45" spans="1:8" x14ac:dyDescent="0.2">
      <c r="A45" s="1">
        <f>140+110+100</f>
        <v>350</v>
      </c>
      <c r="B45" s="1" t="s">
        <v>274</v>
      </c>
      <c r="C45" s="1" t="s">
        <v>25</v>
      </c>
      <c r="D45" s="1" t="s">
        <v>256</v>
      </c>
      <c r="E45" s="1" t="s">
        <v>10</v>
      </c>
      <c r="G45" s="1" t="s">
        <v>151</v>
      </c>
      <c r="H45" s="1" t="s">
        <v>198</v>
      </c>
    </row>
    <row r="46" spans="1:8" x14ac:dyDescent="0.2">
      <c r="A46" s="1">
        <f>140+170+50</f>
        <v>360</v>
      </c>
      <c r="B46" s="1" t="s">
        <v>275</v>
      </c>
      <c r="C46" s="1" t="s">
        <v>25</v>
      </c>
      <c r="D46" s="1" t="s">
        <v>30</v>
      </c>
      <c r="E46" s="1" t="s">
        <v>14</v>
      </c>
      <c r="G46" s="1" t="s">
        <v>151</v>
      </c>
      <c r="H46" s="1" t="s">
        <v>199</v>
      </c>
    </row>
    <row r="47" spans="1:8" x14ac:dyDescent="0.2">
      <c r="A47" s="1">
        <f>140+175+50</f>
        <v>365</v>
      </c>
      <c r="B47" s="1" t="s">
        <v>276</v>
      </c>
      <c r="C47" s="1" t="s">
        <v>25</v>
      </c>
      <c r="D47" s="1" t="s">
        <v>29</v>
      </c>
      <c r="E47" s="1" t="s">
        <v>14</v>
      </c>
      <c r="G47" s="1" t="s">
        <v>151</v>
      </c>
      <c r="H47" s="1" t="s">
        <v>200</v>
      </c>
    </row>
    <row r="48" spans="1:8" x14ac:dyDescent="0.2">
      <c r="A48" s="1">
        <f>300+50+20</f>
        <v>370</v>
      </c>
      <c r="B48" s="1" t="s">
        <v>292</v>
      </c>
      <c r="C48" s="1" t="s">
        <v>75</v>
      </c>
      <c r="D48" s="1" t="s">
        <v>14</v>
      </c>
      <c r="E48" s="1" t="s">
        <v>11</v>
      </c>
      <c r="G48" s="1" t="s">
        <v>151</v>
      </c>
      <c r="H48" s="1" t="s">
        <v>201</v>
      </c>
    </row>
    <row r="49" spans="1:8" x14ac:dyDescent="0.2">
      <c r="A49" s="1">
        <f>310+50+20</f>
        <v>380</v>
      </c>
      <c r="B49" s="1" t="s">
        <v>362</v>
      </c>
      <c r="C49" s="1" t="s">
        <v>364</v>
      </c>
      <c r="D49" s="1" t="s">
        <v>14</v>
      </c>
      <c r="E49" s="1" t="s">
        <v>11</v>
      </c>
      <c r="G49" s="1" t="s">
        <v>151</v>
      </c>
    </row>
    <row r="50" spans="1:8" x14ac:dyDescent="0.2">
      <c r="A50" s="1">
        <f>320+50</f>
        <v>370</v>
      </c>
      <c r="B50" s="1" t="s">
        <v>293</v>
      </c>
      <c r="C50" s="1" t="s">
        <v>76</v>
      </c>
      <c r="D50" s="1" t="s">
        <v>14</v>
      </c>
      <c r="G50" s="1" t="s">
        <v>151</v>
      </c>
      <c r="H50" s="1" t="s">
        <v>202</v>
      </c>
    </row>
    <row r="51" spans="1:8" x14ac:dyDescent="0.2">
      <c r="A51" s="1">
        <f>300+50</f>
        <v>350</v>
      </c>
      <c r="B51" s="1" t="s">
        <v>294</v>
      </c>
      <c r="C51" s="1" t="s">
        <v>68</v>
      </c>
      <c r="D51" s="1" t="s">
        <v>14</v>
      </c>
      <c r="G51" s="1" t="s">
        <v>151</v>
      </c>
      <c r="H51" s="1" t="s">
        <v>203</v>
      </c>
    </row>
    <row r="52" spans="1:8" x14ac:dyDescent="0.2">
      <c r="G52" s="1">
        <v>0</v>
      </c>
      <c r="H52" s="1">
        <v>0</v>
      </c>
    </row>
    <row r="53" spans="1:8" x14ac:dyDescent="0.2">
      <c r="A53" s="1">
        <f>160+120+50</f>
        <v>330</v>
      </c>
      <c r="B53" s="1" t="s">
        <v>277</v>
      </c>
      <c r="C53" s="1" t="s">
        <v>135</v>
      </c>
      <c r="D53" s="1" t="s">
        <v>32</v>
      </c>
      <c r="E53" s="1" t="s">
        <v>14</v>
      </c>
      <c r="G53" s="1" t="s">
        <v>156</v>
      </c>
      <c r="H53" s="1" t="s">
        <v>204</v>
      </c>
    </row>
    <row r="54" spans="1:8" x14ac:dyDescent="0.2">
      <c r="A54" s="1">
        <f>240+120</f>
        <v>360</v>
      </c>
      <c r="B54" s="1" t="s">
        <v>295</v>
      </c>
      <c r="C54" s="1" t="s">
        <v>15</v>
      </c>
      <c r="D54" s="1" t="s">
        <v>32</v>
      </c>
      <c r="G54" s="1" t="s">
        <v>156</v>
      </c>
      <c r="H54" s="1" t="s">
        <v>205</v>
      </c>
    </row>
    <row r="55" spans="1:8" x14ac:dyDescent="0.2">
      <c r="A55" s="1">
        <f>360</f>
        <v>360</v>
      </c>
      <c r="B55" s="1" t="s">
        <v>296</v>
      </c>
      <c r="C55" s="1" t="s">
        <v>164</v>
      </c>
      <c r="G55" s="1" t="s">
        <v>156</v>
      </c>
      <c r="H55" s="1" t="s">
        <v>206</v>
      </c>
    </row>
    <row r="56" spans="1:8" x14ac:dyDescent="0.2">
      <c r="A56" s="1">
        <f>200+120+50</f>
        <v>370</v>
      </c>
      <c r="B56" s="1" t="s">
        <v>297</v>
      </c>
      <c r="C56" s="1" t="s">
        <v>27</v>
      </c>
      <c r="D56" s="1" t="s">
        <v>32</v>
      </c>
      <c r="E56" s="1" t="s">
        <v>14</v>
      </c>
      <c r="G56" s="1" t="s">
        <v>156</v>
      </c>
      <c r="H56" s="1" t="s">
        <v>207</v>
      </c>
    </row>
    <row r="57" spans="1:8" x14ac:dyDescent="0.2">
      <c r="A57" s="1">
        <f>330+45</f>
        <v>375</v>
      </c>
      <c r="B57" s="1" t="s">
        <v>298</v>
      </c>
      <c r="C57" s="1" t="s">
        <v>165</v>
      </c>
      <c r="D57" s="1" t="s">
        <v>166</v>
      </c>
      <c r="G57" s="1" t="s">
        <v>156</v>
      </c>
      <c r="H57" s="1" t="s">
        <v>208</v>
      </c>
    </row>
    <row r="58" spans="1:8" x14ac:dyDescent="0.2">
      <c r="G58" s="1">
        <v>0</v>
      </c>
      <c r="H58" s="1">
        <v>0</v>
      </c>
    </row>
    <row r="59" spans="1:8" x14ac:dyDescent="0.2">
      <c r="A59" s="10">
        <v>340</v>
      </c>
      <c r="B59" s="1" t="s">
        <v>299</v>
      </c>
      <c r="C59" s="10" t="s">
        <v>123</v>
      </c>
      <c r="D59" s="10" t="s">
        <v>11</v>
      </c>
      <c r="E59" s="10" t="s">
        <v>35</v>
      </c>
      <c r="G59" s="1" t="s">
        <v>152</v>
      </c>
      <c r="H59" s="1" t="s">
        <v>209</v>
      </c>
    </row>
    <row r="60" spans="1:8" x14ac:dyDescent="0.2">
      <c r="A60" s="1">
        <f>160+170</f>
        <v>330</v>
      </c>
      <c r="B60" s="1" t="s">
        <v>278</v>
      </c>
      <c r="C60" s="1" t="s">
        <v>48</v>
      </c>
      <c r="D60" s="1" t="s">
        <v>77</v>
      </c>
      <c r="G60" s="1" t="s">
        <v>152</v>
      </c>
      <c r="H60" s="1" t="s">
        <v>210</v>
      </c>
    </row>
    <row r="61" spans="1:8" x14ac:dyDescent="0.2">
      <c r="A61" s="1">
        <f>240+110</f>
        <v>350</v>
      </c>
      <c r="B61" s="1" t="s">
        <v>279</v>
      </c>
      <c r="C61" s="1" t="s">
        <v>131</v>
      </c>
      <c r="D61" s="1" t="s">
        <v>39</v>
      </c>
      <c r="G61" s="1" t="s">
        <v>152</v>
      </c>
      <c r="H61" s="1" t="s">
        <v>211</v>
      </c>
    </row>
    <row r="62" spans="1:8" x14ac:dyDescent="0.2">
      <c r="A62" s="1">
        <f>320+40</f>
        <v>360</v>
      </c>
      <c r="B62" s="1" t="s">
        <v>300</v>
      </c>
      <c r="C62" s="1" t="s">
        <v>129</v>
      </c>
      <c r="D62" s="1" t="s">
        <v>47</v>
      </c>
      <c r="G62" s="1" t="s">
        <v>152</v>
      </c>
      <c r="H62" s="1" t="s">
        <v>212</v>
      </c>
    </row>
    <row r="63" spans="1:8" x14ac:dyDescent="0.2">
      <c r="A63" s="1">
        <f>180+20+120</f>
        <v>320</v>
      </c>
      <c r="B63" s="1" t="s">
        <v>301</v>
      </c>
      <c r="C63" s="1" t="s">
        <v>61</v>
      </c>
      <c r="D63" s="1" t="s">
        <v>11</v>
      </c>
      <c r="E63" s="1" t="s">
        <v>69</v>
      </c>
      <c r="G63" s="1" t="s">
        <v>152</v>
      </c>
      <c r="H63" s="1" t="s">
        <v>213</v>
      </c>
    </row>
    <row r="64" spans="1:8" x14ac:dyDescent="0.2">
      <c r="A64" s="1">
        <f>180+20+120</f>
        <v>320</v>
      </c>
      <c r="B64" s="1" t="s">
        <v>302</v>
      </c>
      <c r="C64" s="1" t="s">
        <v>62</v>
      </c>
      <c r="D64" s="1" t="s">
        <v>11</v>
      </c>
      <c r="E64" s="1" t="s">
        <v>69</v>
      </c>
      <c r="G64" s="1" t="s">
        <v>152</v>
      </c>
      <c r="H64" s="1" t="s">
        <v>214</v>
      </c>
    </row>
    <row r="65" spans="1:8" x14ac:dyDescent="0.2">
      <c r="G65" s="1">
        <v>0</v>
      </c>
      <c r="H65" s="1">
        <v>0</v>
      </c>
    </row>
    <row r="66" spans="1:8" x14ac:dyDescent="0.2">
      <c r="A66" s="1">
        <f>150+160+50</f>
        <v>360</v>
      </c>
      <c r="B66" s="1" t="s">
        <v>303</v>
      </c>
      <c r="C66" s="1" t="s">
        <v>37</v>
      </c>
      <c r="D66" s="1" t="s">
        <v>78</v>
      </c>
      <c r="E66" s="1" t="s">
        <v>36</v>
      </c>
      <c r="G66" s="1" t="s">
        <v>153</v>
      </c>
      <c r="H66" s="1" t="s">
        <v>215</v>
      </c>
    </row>
    <row r="67" spans="1:8" x14ac:dyDescent="0.2">
      <c r="A67" s="1">
        <f>200+60+100</f>
        <v>360</v>
      </c>
      <c r="B67" s="1" t="s">
        <v>304</v>
      </c>
      <c r="C67" s="1" t="s">
        <v>57</v>
      </c>
      <c r="D67" s="1" t="s">
        <v>51</v>
      </c>
      <c r="E67" s="1" t="s">
        <v>38</v>
      </c>
      <c r="G67" s="1" t="s">
        <v>153</v>
      </c>
      <c r="H67" s="1" t="s">
        <v>216</v>
      </c>
    </row>
    <row r="68" spans="1:8" x14ac:dyDescent="0.2">
      <c r="A68" s="1">
        <f>210+110+50</f>
        <v>370</v>
      </c>
      <c r="B68" s="1" t="s">
        <v>305</v>
      </c>
      <c r="C68" s="1" t="s">
        <v>58</v>
      </c>
      <c r="D68" s="1" t="s">
        <v>39</v>
      </c>
      <c r="E68" s="1" t="s">
        <v>36</v>
      </c>
      <c r="G68" s="1" t="s">
        <v>153</v>
      </c>
      <c r="H68" s="1" t="s">
        <v>217</v>
      </c>
    </row>
    <row r="69" spans="1:8" x14ac:dyDescent="0.2">
      <c r="A69" s="1">
        <f>210+60+100</f>
        <v>370</v>
      </c>
      <c r="B69" s="1" t="s">
        <v>306</v>
      </c>
      <c r="C69" s="1" t="s">
        <v>58</v>
      </c>
      <c r="D69" s="1" t="s">
        <v>51</v>
      </c>
      <c r="E69" s="1" t="s">
        <v>38</v>
      </c>
      <c r="G69" s="1" t="s">
        <v>153</v>
      </c>
      <c r="H69" s="1" t="s">
        <v>218</v>
      </c>
    </row>
    <row r="70" spans="1:8" x14ac:dyDescent="0.2">
      <c r="H70" s="1">
        <v>0</v>
      </c>
    </row>
    <row r="71" spans="1:8" x14ac:dyDescent="0.2">
      <c r="A71" s="1">
        <f>180+110+50</f>
        <v>340</v>
      </c>
      <c r="B71" s="1" t="s">
        <v>307</v>
      </c>
      <c r="C71" s="1" t="s">
        <v>79</v>
      </c>
      <c r="D71" s="1" t="s">
        <v>39</v>
      </c>
      <c r="E71" s="1" t="s">
        <v>36</v>
      </c>
      <c r="G71" s="1" t="s">
        <v>154</v>
      </c>
      <c r="H71" s="1" t="s">
        <v>219</v>
      </c>
    </row>
    <row r="72" spans="1:8" x14ac:dyDescent="0.2">
      <c r="A72" s="1">
        <f>180+110+50</f>
        <v>340</v>
      </c>
      <c r="B72" s="1" t="s">
        <v>280</v>
      </c>
      <c r="C72" s="1" t="s">
        <v>80</v>
      </c>
      <c r="D72" s="1" t="s">
        <v>39</v>
      </c>
      <c r="E72" s="1" t="s">
        <v>36</v>
      </c>
      <c r="G72" s="1" t="s">
        <v>154</v>
      </c>
      <c r="H72" s="1" t="s">
        <v>220</v>
      </c>
    </row>
    <row r="73" spans="1:8" x14ac:dyDescent="0.2">
      <c r="A73" s="1">
        <f>350</f>
        <v>350</v>
      </c>
      <c r="B73" s="1" t="s">
        <v>319</v>
      </c>
      <c r="C73" s="1" t="s">
        <v>43</v>
      </c>
      <c r="D73" s="1" t="s">
        <v>36</v>
      </c>
      <c r="G73" s="1" t="s">
        <v>154</v>
      </c>
      <c r="H73" s="1" t="s">
        <v>221</v>
      </c>
    </row>
    <row r="74" spans="1:8" x14ac:dyDescent="0.2">
      <c r="A74" s="1">
        <f>180+110+50</f>
        <v>340</v>
      </c>
      <c r="B74" s="1" t="s">
        <v>309</v>
      </c>
      <c r="C74" s="1" t="s">
        <v>81</v>
      </c>
      <c r="D74" s="1" t="s">
        <v>39</v>
      </c>
      <c r="E74" s="1" t="s">
        <v>36</v>
      </c>
      <c r="G74" s="1" t="s">
        <v>154</v>
      </c>
      <c r="H74" s="1" t="s">
        <v>222</v>
      </c>
    </row>
    <row r="75" spans="1:8" x14ac:dyDescent="0.2">
      <c r="A75" s="1">
        <f>240+100+20</f>
        <v>360</v>
      </c>
      <c r="B75" s="1" t="s">
        <v>310</v>
      </c>
      <c r="C75" s="1" t="s">
        <v>82</v>
      </c>
      <c r="D75" s="1" t="s">
        <v>38</v>
      </c>
      <c r="E75" s="1" t="s">
        <v>11</v>
      </c>
      <c r="G75" s="1" t="s">
        <v>154</v>
      </c>
      <c r="H75" s="1" t="s">
        <v>223</v>
      </c>
    </row>
    <row r="76" spans="1:8" x14ac:dyDescent="0.2">
      <c r="G76" s="1">
        <v>0</v>
      </c>
      <c r="H76" s="1">
        <v>0</v>
      </c>
    </row>
    <row r="77" spans="1:8" x14ac:dyDescent="0.2">
      <c r="A77" s="1">
        <f>180+20+120</f>
        <v>320</v>
      </c>
      <c r="B77" s="1" t="s">
        <v>311</v>
      </c>
      <c r="C77" s="1" t="s">
        <v>60</v>
      </c>
      <c r="D77" s="1" t="s">
        <v>13</v>
      </c>
      <c r="E77" s="1" t="s">
        <v>253</v>
      </c>
      <c r="G77" s="1" t="s">
        <v>155</v>
      </c>
      <c r="H77" s="1" t="s">
        <v>224</v>
      </c>
    </row>
    <row r="78" spans="1:8" x14ac:dyDescent="0.2">
      <c r="A78" s="1">
        <f>200+20+120</f>
        <v>340</v>
      </c>
      <c r="B78" s="1" t="s">
        <v>312</v>
      </c>
      <c r="C78" s="1" t="s">
        <v>59</v>
      </c>
      <c r="D78" s="1" t="s">
        <v>13</v>
      </c>
      <c r="E78" s="1" t="s">
        <v>254</v>
      </c>
      <c r="G78" s="1" t="s">
        <v>155</v>
      </c>
      <c r="H78" s="1" t="s">
        <v>225</v>
      </c>
    </row>
    <row r="79" spans="1:8" x14ac:dyDescent="0.2">
      <c r="A79" s="1">
        <f>160+200</f>
        <v>360</v>
      </c>
      <c r="B79" s="1" t="s">
        <v>281</v>
      </c>
      <c r="C79" s="1" t="s">
        <v>48</v>
      </c>
      <c r="D79" s="1" t="s">
        <v>92</v>
      </c>
      <c r="G79" s="1" t="s">
        <v>155</v>
      </c>
      <c r="H79" s="1" t="s">
        <v>226</v>
      </c>
    </row>
    <row r="80" spans="1:8" x14ac:dyDescent="0.2">
      <c r="A80" s="1">
        <f>400</f>
        <v>400</v>
      </c>
      <c r="B80" s="1" t="s">
        <v>320</v>
      </c>
      <c r="C80" s="1" t="s">
        <v>350</v>
      </c>
      <c r="G80" s="1" t="s">
        <v>155</v>
      </c>
      <c r="H80" s="1" t="s">
        <v>227</v>
      </c>
    </row>
    <row r="81" spans="1:8" x14ac:dyDescent="0.2">
      <c r="A81" s="1">
        <f>380</f>
        <v>380</v>
      </c>
      <c r="B81" s="9" t="s">
        <v>321</v>
      </c>
      <c r="C81" s="9" t="s">
        <v>89</v>
      </c>
      <c r="G81" s="1" t="s">
        <v>155</v>
      </c>
      <c r="H81" s="1" t="s">
        <v>228</v>
      </c>
    </row>
    <row r="82" spans="1:8" x14ac:dyDescent="0.2">
      <c r="G82" s="1">
        <v>0</v>
      </c>
      <c r="H82" s="1">
        <v>0</v>
      </c>
    </row>
    <row r="83" spans="1:8" x14ac:dyDescent="0.2">
      <c r="A83" s="1">
        <f>300+50</f>
        <v>350</v>
      </c>
      <c r="B83" s="1" t="s">
        <v>315</v>
      </c>
      <c r="C83" s="1" t="s">
        <v>127</v>
      </c>
      <c r="D83" s="1" t="s">
        <v>14</v>
      </c>
      <c r="G83" s="1" t="s">
        <v>162</v>
      </c>
      <c r="H83" s="1" t="s">
        <v>229</v>
      </c>
    </row>
    <row r="84" spans="1:8" x14ac:dyDescent="0.2">
      <c r="A84" s="1">
        <f>240+20+100</f>
        <v>360</v>
      </c>
      <c r="B84" s="1" t="s">
        <v>316</v>
      </c>
      <c r="C84" s="1" t="s">
        <v>122</v>
      </c>
      <c r="D84" s="1" t="s">
        <v>11</v>
      </c>
      <c r="E84" s="1" t="s">
        <v>10</v>
      </c>
      <c r="G84" s="1" t="s">
        <v>162</v>
      </c>
      <c r="H84" s="1" t="s">
        <v>230</v>
      </c>
    </row>
    <row r="85" spans="1:8" x14ac:dyDescent="0.2">
      <c r="A85" s="1">
        <f>240+20+100</f>
        <v>360</v>
      </c>
      <c r="B85" s="1" t="s">
        <v>353</v>
      </c>
      <c r="C85" s="1" t="s">
        <v>358</v>
      </c>
      <c r="D85" s="1" t="s">
        <v>11</v>
      </c>
      <c r="E85" s="1" t="s">
        <v>10</v>
      </c>
      <c r="G85" s="1" t="s">
        <v>162</v>
      </c>
    </row>
    <row r="87" spans="1:8" x14ac:dyDescent="0.2">
      <c r="A87" s="1">
        <f>320+50</f>
        <v>370</v>
      </c>
      <c r="B87" s="1" t="s">
        <v>370</v>
      </c>
      <c r="C87" s="1" t="s">
        <v>384</v>
      </c>
      <c r="D87" s="1" t="s">
        <v>367</v>
      </c>
      <c r="G87" s="1" t="s">
        <v>382</v>
      </c>
    </row>
    <row r="88" spans="1:8" x14ac:dyDescent="0.2">
      <c r="A88" s="1">
        <f>260+40</f>
        <v>300</v>
      </c>
      <c r="B88" s="1" t="s">
        <v>371</v>
      </c>
      <c r="C88" s="1" t="s">
        <v>372</v>
      </c>
      <c r="D88" s="1" t="s">
        <v>373</v>
      </c>
      <c r="G88" s="1" t="s">
        <v>382</v>
      </c>
    </row>
    <row r="89" spans="1:8" x14ac:dyDescent="0.2">
      <c r="A89" s="1">
        <f>260+50</f>
        <v>310</v>
      </c>
      <c r="B89" s="1" t="s">
        <v>369</v>
      </c>
      <c r="C89" s="1" t="s">
        <v>374</v>
      </c>
      <c r="D89" s="1" t="s">
        <v>111</v>
      </c>
      <c r="G89" s="1" t="s">
        <v>382</v>
      </c>
    </row>
    <row r="90" spans="1:8" x14ac:dyDescent="0.2">
      <c r="A90" s="1">
        <f>160+120</f>
        <v>280</v>
      </c>
      <c r="B90" s="1" t="s">
        <v>376</v>
      </c>
      <c r="C90" s="1" t="s">
        <v>378</v>
      </c>
      <c r="D90" s="1" t="s">
        <v>377</v>
      </c>
      <c r="G90" s="1" t="s">
        <v>382</v>
      </c>
    </row>
    <row r="91" spans="1:8" x14ac:dyDescent="0.2">
      <c r="A91" s="1">
        <f>280+50</f>
        <v>330</v>
      </c>
      <c r="B91" s="1" t="s">
        <v>379</v>
      </c>
      <c r="C91" s="1" t="s">
        <v>385</v>
      </c>
      <c r="D91" s="1" t="s">
        <v>380</v>
      </c>
      <c r="G91" s="1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7BE3-CB3D-F74B-9245-51AA1D812DEF}">
  <dimension ref="A3:H91"/>
  <sheetViews>
    <sheetView zoomScaleNormal="100" workbookViewId="0">
      <selection activeCell="F19" sqref="F19"/>
    </sheetView>
  </sheetViews>
  <sheetFormatPr baseColWidth="10" defaultRowHeight="15" x14ac:dyDescent="0.2"/>
  <cols>
    <col min="1" max="1" width="10.83203125" style="1"/>
    <col min="2" max="2" width="31" style="1" customWidth="1"/>
    <col min="3" max="3" width="33.5" style="1" customWidth="1"/>
    <col min="4" max="4" width="32.5" style="1" customWidth="1"/>
    <col min="5" max="5" width="31.6640625" style="1" customWidth="1"/>
    <col min="6" max="6" width="29.83203125" style="1" customWidth="1"/>
    <col min="7" max="7" width="13.6640625" style="1" bestFit="1" customWidth="1"/>
    <col min="8" max="16384" width="10.83203125" style="1"/>
  </cols>
  <sheetData>
    <row r="3" spans="1:8" ht="16" x14ac:dyDescent="0.2">
      <c r="C3" s="2" t="s">
        <v>2</v>
      </c>
      <c r="D3" s="3" t="s">
        <v>0</v>
      </c>
      <c r="E3" s="3" t="s">
        <v>1</v>
      </c>
      <c r="F3" s="12" t="s">
        <v>157</v>
      </c>
      <c r="G3" s="1" t="s">
        <v>393</v>
      </c>
    </row>
    <row r="4" spans="1:8" x14ac:dyDescent="0.2">
      <c r="C4" s="2">
        <v>1600</v>
      </c>
      <c r="D4" s="5">
        <f>C4*25%</f>
        <v>400</v>
      </c>
      <c r="E4" s="5">
        <f>C4*5%</f>
        <v>80</v>
      </c>
      <c r="F4" s="12" t="s">
        <v>158</v>
      </c>
      <c r="G4" s="1" t="s">
        <v>394</v>
      </c>
    </row>
    <row r="5" spans="1:8" x14ac:dyDescent="0.2">
      <c r="F5" s="12" t="s">
        <v>159</v>
      </c>
      <c r="G5" s="1" t="s">
        <v>395</v>
      </c>
    </row>
    <row r="6" spans="1:8" ht="16" x14ac:dyDescent="0.2">
      <c r="D6" s="6" t="s">
        <v>231</v>
      </c>
    </row>
    <row r="7" spans="1:8" x14ac:dyDescent="0.2">
      <c r="B7" s="7" t="s">
        <v>259</v>
      </c>
    </row>
    <row r="8" spans="1:8" x14ac:dyDescent="0.2">
      <c r="A8" s="1">
        <f>380</f>
        <v>380</v>
      </c>
      <c r="B8" s="1" t="s">
        <v>282</v>
      </c>
      <c r="C8" s="1" t="s">
        <v>130</v>
      </c>
      <c r="G8" s="1" t="s">
        <v>145</v>
      </c>
      <c r="H8" s="1" t="s">
        <v>169</v>
      </c>
    </row>
    <row r="9" spans="1:8" x14ac:dyDescent="0.2">
      <c r="A9" s="1">
        <f>300+100</f>
        <v>400</v>
      </c>
      <c r="B9" s="1" t="s">
        <v>260</v>
      </c>
      <c r="C9" s="1" t="s">
        <v>120</v>
      </c>
      <c r="D9" s="1" t="s">
        <v>112</v>
      </c>
      <c r="G9" s="1" t="s">
        <v>145</v>
      </c>
      <c r="H9" s="1" t="s">
        <v>170</v>
      </c>
    </row>
    <row r="10" spans="1:8" x14ac:dyDescent="0.2">
      <c r="A10" s="1">
        <f>300+100</f>
        <v>400</v>
      </c>
      <c r="B10" s="1" t="s">
        <v>261</v>
      </c>
      <c r="C10" s="1" t="s">
        <v>126</v>
      </c>
      <c r="D10" s="1" t="s">
        <v>352</v>
      </c>
      <c r="G10" s="1" t="s">
        <v>145</v>
      </c>
      <c r="H10" s="1" t="s">
        <v>171</v>
      </c>
    </row>
    <row r="11" spans="1:8" x14ac:dyDescent="0.2">
      <c r="A11" s="1">
        <f>300+100</f>
        <v>400</v>
      </c>
      <c r="B11" s="1" t="s">
        <v>262</v>
      </c>
      <c r="C11" s="1" t="s">
        <v>128</v>
      </c>
      <c r="D11" s="1" t="s">
        <v>112</v>
      </c>
      <c r="G11" s="1" t="s">
        <v>145</v>
      </c>
      <c r="H11" s="1" t="s">
        <v>173</v>
      </c>
    </row>
    <row r="12" spans="1:8" x14ac:dyDescent="0.2">
      <c r="A12" s="1">
        <f>380</f>
        <v>380</v>
      </c>
      <c r="B12" s="1" t="s">
        <v>340</v>
      </c>
      <c r="C12" s="1" t="s">
        <v>322</v>
      </c>
      <c r="G12" s="1" t="s">
        <v>145</v>
      </c>
      <c r="H12" s="1" t="s">
        <v>174</v>
      </c>
    </row>
    <row r="13" spans="1:8" x14ac:dyDescent="0.2">
      <c r="A13" s="1">
        <f>400</f>
        <v>400</v>
      </c>
      <c r="B13" s="1" t="s">
        <v>341</v>
      </c>
      <c r="C13" s="1" t="s">
        <v>84</v>
      </c>
      <c r="G13" s="1" t="s">
        <v>145</v>
      </c>
      <c r="H13" s="1" t="s">
        <v>172</v>
      </c>
    </row>
    <row r="14" spans="1:8" x14ac:dyDescent="0.2">
      <c r="G14" s="1">
        <v>0</v>
      </c>
      <c r="H14" s="1">
        <v>0</v>
      </c>
    </row>
    <row r="15" spans="1:8" x14ac:dyDescent="0.2">
      <c r="A15" s="1">
        <f>380+20</f>
        <v>400</v>
      </c>
      <c r="B15" s="1" t="s">
        <v>266</v>
      </c>
      <c r="C15" s="1" t="s">
        <v>130</v>
      </c>
      <c r="D15" s="1" t="s">
        <v>9</v>
      </c>
      <c r="G15" s="1" t="s">
        <v>146</v>
      </c>
      <c r="H15" s="1" t="s">
        <v>175</v>
      </c>
    </row>
    <row r="16" spans="1:8" x14ac:dyDescent="0.2">
      <c r="A16" s="1">
        <f>300+90</f>
        <v>390</v>
      </c>
      <c r="B16" s="1" t="s">
        <v>323</v>
      </c>
      <c r="C16" s="1" t="s">
        <v>126</v>
      </c>
      <c r="D16" s="1" t="s">
        <v>6</v>
      </c>
      <c r="G16" s="1" t="s">
        <v>146</v>
      </c>
      <c r="H16" s="1" t="s">
        <v>176</v>
      </c>
    </row>
    <row r="17" spans="1:8" x14ac:dyDescent="0.2">
      <c r="A17" s="1">
        <f>350+40</f>
        <v>390</v>
      </c>
      <c r="B17" s="1" t="s">
        <v>324</v>
      </c>
      <c r="C17" s="1" t="s">
        <v>132</v>
      </c>
      <c r="D17" s="1" t="s">
        <v>7</v>
      </c>
      <c r="G17" s="1" t="s">
        <v>146</v>
      </c>
      <c r="H17" s="1" t="s">
        <v>177</v>
      </c>
    </row>
    <row r="18" spans="1:8" x14ac:dyDescent="0.2">
      <c r="A18" s="1">
        <f>250+70+50</f>
        <v>370</v>
      </c>
      <c r="B18" s="1" t="s">
        <v>345</v>
      </c>
      <c r="C18" s="1" t="s">
        <v>8</v>
      </c>
      <c r="D18" s="1" t="s">
        <v>4</v>
      </c>
      <c r="E18" s="1" t="s">
        <v>111</v>
      </c>
      <c r="G18" s="1" t="s">
        <v>146</v>
      </c>
      <c r="H18" s="1" t="s">
        <v>178</v>
      </c>
    </row>
    <row r="19" spans="1:8" x14ac:dyDescent="0.2">
      <c r="A19" s="1">
        <f>280+70+50</f>
        <v>400</v>
      </c>
      <c r="B19" s="1" t="s">
        <v>346</v>
      </c>
      <c r="C19" s="1" t="s">
        <v>263</v>
      </c>
      <c r="D19" s="1" t="s">
        <v>4</v>
      </c>
      <c r="E19" s="1" t="s">
        <v>111</v>
      </c>
      <c r="G19" s="1" t="s">
        <v>146</v>
      </c>
      <c r="H19" s="1" t="s">
        <v>179</v>
      </c>
    </row>
    <row r="20" spans="1:8" x14ac:dyDescent="0.2">
      <c r="A20" s="1">
        <f>300+70</f>
        <v>370</v>
      </c>
      <c r="B20" s="1" t="s">
        <v>339</v>
      </c>
      <c r="C20" s="1" t="s">
        <v>128</v>
      </c>
      <c r="D20" s="1" t="s">
        <v>4</v>
      </c>
      <c r="G20" s="1" t="s">
        <v>146</v>
      </c>
      <c r="H20" s="1" t="s">
        <v>180</v>
      </c>
    </row>
    <row r="21" spans="1:8" x14ac:dyDescent="0.2">
      <c r="G21" s="1">
        <v>0</v>
      </c>
      <c r="H21" s="1">
        <v>0</v>
      </c>
    </row>
    <row r="22" spans="1:8" x14ac:dyDescent="0.2">
      <c r="A22" s="1">
        <f>280+120</f>
        <v>400</v>
      </c>
      <c r="B22" s="1" t="s">
        <v>284</v>
      </c>
      <c r="C22" s="1" t="s">
        <v>5</v>
      </c>
      <c r="D22" s="1" t="s">
        <v>19</v>
      </c>
      <c r="G22" s="1" t="s">
        <v>147</v>
      </c>
      <c r="H22" s="1" t="s">
        <v>181</v>
      </c>
    </row>
    <row r="23" spans="1:8" x14ac:dyDescent="0.2">
      <c r="A23" s="1">
        <f>300+20+60</f>
        <v>380</v>
      </c>
      <c r="B23" s="1" t="s">
        <v>285</v>
      </c>
      <c r="C23" s="1" t="s">
        <v>53</v>
      </c>
      <c r="D23" s="1" t="s">
        <v>11</v>
      </c>
      <c r="E23" s="1" t="s">
        <v>90</v>
      </c>
      <c r="G23" s="1" t="s">
        <v>147</v>
      </c>
      <c r="H23" s="1" t="s">
        <v>182</v>
      </c>
    </row>
    <row r="24" spans="1:8" x14ac:dyDescent="0.2">
      <c r="A24" s="1">
        <f>400</f>
        <v>400</v>
      </c>
      <c r="B24" s="1" t="s">
        <v>355</v>
      </c>
      <c r="C24" s="1" t="s">
        <v>356</v>
      </c>
      <c r="G24" s="1" t="s">
        <v>147</v>
      </c>
    </row>
    <row r="25" spans="1:8" x14ac:dyDescent="0.2">
      <c r="A25" s="1">
        <f>350+20+20</f>
        <v>390</v>
      </c>
      <c r="B25" s="1" t="s">
        <v>317</v>
      </c>
      <c r="C25" s="1" t="s">
        <v>71</v>
      </c>
      <c r="D25" s="1" t="s">
        <v>11</v>
      </c>
      <c r="E25" s="1" t="s">
        <v>13</v>
      </c>
      <c r="G25" s="1" t="s">
        <v>147</v>
      </c>
      <c r="H25" s="1" t="s">
        <v>183</v>
      </c>
    </row>
    <row r="26" spans="1:8" x14ac:dyDescent="0.2">
      <c r="A26" s="1">
        <f>270+90+60</f>
        <v>420</v>
      </c>
      <c r="B26" s="1" t="s">
        <v>265</v>
      </c>
      <c r="C26" s="1" t="s">
        <v>65</v>
      </c>
      <c r="D26" s="1" t="s">
        <v>23</v>
      </c>
      <c r="E26" s="1" t="s">
        <v>90</v>
      </c>
      <c r="G26" s="1" t="s">
        <v>147</v>
      </c>
      <c r="H26" s="1" t="s">
        <v>184</v>
      </c>
    </row>
    <row r="27" spans="1:8" x14ac:dyDescent="0.2">
      <c r="A27" s="1">
        <f>180+90+120</f>
        <v>390</v>
      </c>
      <c r="B27" s="1" t="s">
        <v>264</v>
      </c>
      <c r="C27" s="1" t="s">
        <v>3</v>
      </c>
      <c r="D27" s="1" t="s">
        <v>24</v>
      </c>
      <c r="E27" s="1" t="s">
        <v>91</v>
      </c>
      <c r="G27" s="1" t="s">
        <v>147</v>
      </c>
      <c r="H27" s="1" t="s">
        <v>185</v>
      </c>
    </row>
    <row r="28" spans="1:8" x14ac:dyDescent="0.2">
      <c r="A28" s="1">
        <f>360+20</f>
        <v>380</v>
      </c>
      <c r="B28" s="1" t="s">
        <v>287</v>
      </c>
      <c r="C28" s="1" t="s">
        <v>105</v>
      </c>
      <c r="D28" s="1" t="s">
        <v>11</v>
      </c>
      <c r="G28" s="1" t="s">
        <v>147</v>
      </c>
      <c r="H28" s="1" t="s">
        <v>186</v>
      </c>
    </row>
    <row r="29" spans="1:8" x14ac:dyDescent="0.2">
      <c r="A29" s="11">
        <v>380</v>
      </c>
      <c r="B29" s="11" t="s">
        <v>354</v>
      </c>
      <c r="C29" s="11" t="s">
        <v>360</v>
      </c>
      <c r="D29" s="11" t="s">
        <v>11</v>
      </c>
      <c r="E29" s="11"/>
      <c r="F29" s="11"/>
      <c r="G29" s="11" t="s">
        <v>147</v>
      </c>
    </row>
    <row r="30" spans="1:8" x14ac:dyDescent="0.2">
      <c r="G30" s="1">
        <v>0</v>
      </c>
      <c r="H30" s="1">
        <v>0</v>
      </c>
    </row>
    <row r="31" spans="1:8" x14ac:dyDescent="0.2">
      <c r="A31" s="1">
        <f>180+180+20</f>
        <v>380</v>
      </c>
      <c r="B31" s="1" t="s">
        <v>325</v>
      </c>
      <c r="C31" s="1" t="s">
        <v>351</v>
      </c>
      <c r="D31" s="1" t="s">
        <v>83</v>
      </c>
      <c r="E31" s="1" t="s">
        <v>13</v>
      </c>
      <c r="G31" s="1" t="s">
        <v>148</v>
      </c>
      <c r="H31" s="1" t="s">
        <v>187</v>
      </c>
    </row>
    <row r="32" spans="1:8" x14ac:dyDescent="0.2">
      <c r="A32" s="1">
        <f>180+70+120</f>
        <v>370</v>
      </c>
      <c r="B32" s="1" t="s">
        <v>318</v>
      </c>
      <c r="C32" s="1" t="s">
        <v>3</v>
      </c>
      <c r="D32" s="1" t="s">
        <v>4</v>
      </c>
      <c r="E32" s="1" t="s">
        <v>19</v>
      </c>
      <c r="G32" s="1" t="s">
        <v>148</v>
      </c>
      <c r="H32" s="1" t="s">
        <v>188</v>
      </c>
    </row>
    <row r="33" spans="1:8" x14ac:dyDescent="0.2">
      <c r="A33" s="1">
        <f>200+120+60</f>
        <v>380</v>
      </c>
      <c r="B33" s="1" t="s">
        <v>269</v>
      </c>
      <c r="C33" s="1" t="s">
        <v>21</v>
      </c>
      <c r="D33" s="1" t="s">
        <v>18</v>
      </c>
      <c r="E33" s="1" t="s">
        <v>90</v>
      </c>
      <c r="G33" s="1" t="s">
        <v>148</v>
      </c>
      <c r="H33" s="1" t="s">
        <v>189</v>
      </c>
    </row>
    <row r="34" spans="1:8" x14ac:dyDescent="0.2">
      <c r="A34" s="1">
        <f>350+60</f>
        <v>410</v>
      </c>
      <c r="B34" s="1" t="s">
        <v>288</v>
      </c>
      <c r="C34" s="1" t="s">
        <v>64</v>
      </c>
      <c r="D34" s="1" t="s">
        <v>90</v>
      </c>
      <c r="G34" s="1" t="s">
        <v>148</v>
      </c>
      <c r="H34" s="1" t="s">
        <v>190</v>
      </c>
    </row>
    <row r="35" spans="1:8" x14ac:dyDescent="0.2">
      <c r="A35" s="1">
        <f>330+60</f>
        <v>390</v>
      </c>
      <c r="B35" s="1" t="s">
        <v>289</v>
      </c>
      <c r="C35" s="1" t="s">
        <v>160</v>
      </c>
      <c r="D35" s="1" t="s">
        <v>90</v>
      </c>
      <c r="G35" s="1" t="s">
        <v>148</v>
      </c>
      <c r="H35" s="1" t="s">
        <v>191</v>
      </c>
    </row>
    <row r="36" spans="1:8" x14ac:dyDescent="0.2">
      <c r="G36" s="1">
        <v>0</v>
      </c>
      <c r="H36" s="1">
        <v>0</v>
      </c>
    </row>
    <row r="37" spans="1:8" x14ac:dyDescent="0.2">
      <c r="A37" s="1">
        <f>320+20+50</f>
        <v>390</v>
      </c>
      <c r="B37" s="1" t="s">
        <v>290</v>
      </c>
      <c r="C37" s="1" t="s">
        <v>73</v>
      </c>
      <c r="D37" s="1" t="s">
        <v>11</v>
      </c>
      <c r="E37" s="1" t="s">
        <v>14</v>
      </c>
      <c r="G37" s="1" t="s">
        <v>149</v>
      </c>
      <c r="H37" s="1" t="s">
        <v>192</v>
      </c>
    </row>
    <row r="38" spans="1:8" x14ac:dyDescent="0.2">
      <c r="A38" s="1">
        <f>360+20</f>
        <v>380</v>
      </c>
      <c r="B38" s="1" t="s">
        <v>291</v>
      </c>
      <c r="C38" s="1" t="s">
        <v>74</v>
      </c>
      <c r="D38" s="1" t="s">
        <v>11</v>
      </c>
      <c r="G38" s="1" t="s">
        <v>149</v>
      </c>
      <c r="H38" s="1" t="s">
        <v>193</v>
      </c>
    </row>
    <row r="39" spans="1:8" x14ac:dyDescent="0.2">
      <c r="G39" s="1">
        <v>0</v>
      </c>
      <c r="H39" s="1">
        <v>0</v>
      </c>
    </row>
    <row r="40" spans="1:8" x14ac:dyDescent="0.2">
      <c r="A40" s="1">
        <f>240+110+50</f>
        <v>400</v>
      </c>
      <c r="B40" s="1" t="s">
        <v>270</v>
      </c>
      <c r="C40" s="1" t="s">
        <v>134</v>
      </c>
      <c r="D40" s="1" t="s">
        <v>256</v>
      </c>
      <c r="E40" s="1" t="s">
        <v>14</v>
      </c>
      <c r="G40" s="1" t="s">
        <v>150</v>
      </c>
      <c r="H40" s="1" t="s">
        <v>194</v>
      </c>
    </row>
    <row r="41" spans="1:8" x14ac:dyDescent="0.2">
      <c r="A41" s="1">
        <f>240+160</f>
        <v>400</v>
      </c>
      <c r="B41" s="1" t="s">
        <v>271</v>
      </c>
      <c r="C41" s="1" t="s">
        <v>134</v>
      </c>
      <c r="D41" s="1" t="s">
        <v>30</v>
      </c>
      <c r="G41" s="1" t="s">
        <v>150</v>
      </c>
      <c r="H41" s="1" t="s">
        <v>195</v>
      </c>
    </row>
    <row r="42" spans="1:8" x14ac:dyDescent="0.2">
      <c r="A42" s="1">
        <f>240+170</f>
        <v>410</v>
      </c>
      <c r="B42" s="1" t="s">
        <v>272</v>
      </c>
      <c r="C42" s="1" t="s">
        <v>134</v>
      </c>
      <c r="D42" s="1" t="s">
        <v>31</v>
      </c>
      <c r="G42" s="1" t="s">
        <v>150</v>
      </c>
      <c r="H42" s="1" t="s">
        <v>196</v>
      </c>
    </row>
    <row r="43" spans="1:8" x14ac:dyDescent="0.2">
      <c r="A43" s="1">
        <f>240+100+50</f>
        <v>390</v>
      </c>
      <c r="B43" s="1" t="s">
        <v>273</v>
      </c>
      <c r="C43" s="1" t="s">
        <v>134</v>
      </c>
      <c r="D43" s="1" t="s">
        <v>10</v>
      </c>
      <c r="E43" s="1" t="s">
        <v>111</v>
      </c>
      <c r="G43" s="1" t="s">
        <v>150</v>
      </c>
      <c r="H43" s="1" t="s">
        <v>197</v>
      </c>
    </row>
    <row r="44" spans="1:8" x14ac:dyDescent="0.2">
      <c r="G44" s="1">
        <v>0</v>
      </c>
      <c r="H44" s="1">
        <v>0</v>
      </c>
    </row>
    <row r="45" spans="1:8" x14ac:dyDescent="0.2">
      <c r="A45" s="1">
        <f>280+110</f>
        <v>390</v>
      </c>
      <c r="B45" s="1" t="s">
        <v>274</v>
      </c>
      <c r="C45" s="1" t="s">
        <v>85</v>
      </c>
      <c r="D45" s="1" t="s">
        <v>256</v>
      </c>
      <c r="G45" s="1" t="s">
        <v>151</v>
      </c>
      <c r="H45" s="1" t="s">
        <v>198</v>
      </c>
    </row>
    <row r="46" spans="1:8" x14ac:dyDescent="0.2">
      <c r="A46" s="1">
        <f>140+170+50</f>
        <v>360</v>
      </c>
      <c r="B46" s="1" t="s">
        <v>275</v>
      </c>
      <c r="C46" s="1" t="s">
        <v>25</v>
      </c>
      <c r="D46" s="1" t="s">
        <v>30</v>
      </c>
      <c r="E46" s="1" t="s">
        <v>14</v>
      </c>
      <c r="G46" s="1" t="s">
        <v>151</v>
      </c>
      <c r="H46" s="1" t="s">
        <v>199</v>
      </c>
    </row>
    <row r="47" spans="1:8" x14ac:dyDescent="0.2">
      <c r="A47" s="1">
        <f>140+175+100</f>
        <v>415</v>
      </c>
      <c r="B47" s="1" t="s">
        <v>276</v>
      </c>
      <c r="C47" s="1" t="s">
        <v>25</v>
      </c>
      <c r="D47" s="1" t="s">
        <v>29</v>
      </c>
      <c r="E47" s="1" t="s">
        <v>10</v>
      </c>
      <c r="G47" s="1" t="s">
        <v>151</v>
      </c>
      <c r="H47" s="1" t="s">
        <v>200</v>
      </c>
    </row>
    <row r="48" spans="1:8" x14ac:dyDescent="0.2">
      <c r="A48" s="1">
        <f>300+50+20</f>
        <v>370</v>
      </c>
      <c r="B48" s="1" t="s">
        <v>292</v>
      </c>
      <c r="C48" s="1" t="s">
        <v>75</v>
      </c>
      <c r="D48" s="1" t="s">
        <v>14</v>
      </c>
      <c r="E48" s="1" t="s">
        <v>11</v>
      </c>
      <c r="G48" s="1" t="s">
        <v>151</v>
      </c>
      <c r="H48" s="1" t="s">
        <v>201</v>
      </c>
    </row>
    <row r="49" spans="1:8" x14ac:dyDescent="0.2">
      <c r="A49" s="1">
        <f>310+50+20</f>
        <v>380</v>
      </c>
      <c r="B49" s="1" t="s">
        <v>362</v>
      </c>
      <c r="C49" s="1" t="s">
        <v>364</v>
      </c>
      <c r="D49" s="1" t="s">
        <v>14</v>
      </c>
      <c r="E49" s="1" t="s">
        <v>11</v>
      </c>
      <c r="G49" s="1" t="s">
        <v>151</v>
      </c>
    </row>
    <row r="50" spans="1:8" x14ac:dyDescent="0.2">
      <c r="A50" s="1">
        <f>320+50</f>
        <v>370</v>
      </c>
      <c r="B50" s="1" t="s">
        <v>293</v>
      </c>
      <c r="C50" s="1" t="s">
        <v>76</v>
      </c>
      <c r="D50" s="1" t="s">
        <v>14</v>
      </c>
      <c r="G50" s="1" t="s">
        <v>151</v>
      </c>
      <c r="H50" s="1" t="s">
        <v>202</v>
      </c>
    </row>
    <row r="51" spans="1:8" x14ac:dyDescent="0.2">
      <c r="A51" s="1">
        <f>300+100</f>
        <v>400</v>
      </c>
      <c r="B51" s="1" t="s">
        <v>294</v>
      </c>
      <c r="C51" s="1" t="s">
        <v>68</v>
      </c>
      <c r="D51" s="1" t="s">
        <v>10</v>
      </c>
      <c r="G51" s="1" t="s">
        <v>151</v>
      </c>
      <c r="H51" s="1" t="s">
        <v>203</v>
      </c>
    </row>
    <row r="52" spans="1:8" x14ac:dyDescent="0.2">
      <c r="G52" s="1">
        <v>0</v>
      </c>
      <c r="H52" s="1">
        <v>0</v>
      </c>
    </row>
    <row r="53" spans="1:8" x14ac:dyDescent="0.2">
      <c r="A53" s="1">
        <f>240+120+50</f>
        <v>410</v>
      </c>
      <c r="B53" s="1" t="s">
        <v>277</v>
      </c>
      <c r="C53" s="1" t="s">
        <v>134</v>
      </c>
      <c r="D53" s="1" t="s">
        <v>32</v>
      </c>
      <c r="E53" s="1" t="s">
        <v>14</v>
      </c>
      <c r="G53" s="1" t="s">
        <v>156</v>
      </c>
      <c r="H53" s="1" t="s">
        <v>204</v>
      </c>
    </row>
    <row r="54" spans="1:8" x14ac:dyDescent="0.2">
      <c r="A54" s="1">
        <f>240+120+50</f>
        <v>410</v>
      </c>
      <c r="B54" s="1" t="s">
        <v>295</v>
      </c>
      <c r="C54" s="1" t="s">
        <v>15</v>
      </c>
      <c r="D54" s="1" t="s">
        <v>32</v>
      </c>
      <c r="E54" s="1" t="s">
        <v>14</v>
      </c>
      <c r="G54" s="1" t="s">
        <v>156</v>
      </c>
      <c r="H54" s="1" t="s">
        <v>205</v>
      </c>
    </row>
    <row r="55" spans="1:8" x14ac:dyDescent="0.2">
      <c r="A55" s="1">
        <f>360+50</f>
        <v>410</v>
      </c>
      <c r="B55" s="1" t="s">
        <v>296</v>
      </c>
      <c r="C55" s="1" t="s">
        <v>164</v>
      </c>
      <c r="D55" s="1" t="s">
        <v>14</v>
      </c>
      <c r="G55" s="1" t="s">
        <v>156</v>
      </c>
      <c r="H55" s="1" t="s">
        <v>206</v>
      </c>
    </row>
    <row r="56" spans="1:8" x14ac:dyDescent="0.2">
      <c r="A56" s="1">
        <f>300+120</f>
        <v>420</v>
      </c>
      <c r="B56" s="1" t="s">
        <v>297</v>
      </c>
      <c r="C56" s="1" t="s">
        <v>75</v>
      </c>
      <c r="D56" s="1" t="s">
        <v>32</v>
      </c>
      <c r="G56" s="1" t="s">
        <v>156</v>
      </c>
      <c r="H56" s="1" t="s">
        <v>207</v>
      </c>
    </row>
    <row r="57" spans="1:8" x14ac:dyDescent="0.2">
      <c r="A57" s="1">
        <f>330+90</f>
        <v>420</v>
      </c>
      <c r="B57" s="1" t="s">
        <v>326</v>
      </c>
      <c r="C57" s="1" t="s">
        <v>165</v>
      </c>
      <c r="D57" s="1" t="s">
        <v>244</v>
      </c>
      <c r="G57" s="1" t="s">
        <v>156</v>
      </c>
      <c r="H57" s="1" t="s">
        <v>208</v>
      </c>
    </row>
    <row r="58" spans="1:8" x14ac:dyDescent="0.2">
      <c r="G58" s="1">
        <v>0</v>
      </c>
      <c r="H58" s="1">
        <v>0</v>
      </c>
    </row>
    <row r="59" spans="1:8" x14ac:dyDescent="0.2">
      <c r="A59" s="1">
        <f>260+20+80</f>
        <v>360</v>
      </c>
      <c r="B59" s="1" t="s">
        <v>299</v>
      </c>
      <c r="C59" s="1" t="s">
        <v>123</v>
      </c>
      <c r="D59" s="1" t="s">
        <v>11</v>
      </c>
      <c r="E59" s="1" t="s">
        <v>34</v>
      </c>
      <c r="G59" s="1" t="s">
        <v>152</v>
      </c>
      <c r="H59" s="1" t="s">
        <v>209</v>
      </c>
    </row>
    <row r="60" spans="1:8" x14ac:dyDescent="0.2">
      <c r="A60" s="1">
        <f>240+180</f>
        <v>420</v>
      </c>
      <c r="B60" s="1" t="s">
        <v>278</v>
      </c>
      <c r="C60" s="1" t="s">
        <v>245</v>
      </c>
      <c r="D60" s="1" t="s">
        <v>77</v>
      </c>
      <c r="G60" s="1" t="s">
        <v>152</v>
      </c>
      <c r="H60" s="1" t="s">
        <v>210</v>
      </c>
    </row>
    <row r="61" spans="1:8" x14ac:dyDescent="0.2">
      <c r="A61" s="1">
        <f>240+110+30</f>
        <v>380</v>
      </c>
      <c r="B61" s="1" t="s">
        <v>279</v>
      </c>
      <c r="C61" s="1" t="s">
        <v>131</v>
      </c>
      <c r="D61" s="1" t="s">
        <v>39</v>
      </c>
      <c r="E61" s="1" t="s">
        <v>67</v>
      </c>
      <c r="G61" s="1" t="s">
        <v>152</v>
      </c>
      <c r="H61" s="1" t="s">
        <v>211</v>
      </c>
    </row>
    <row r="62" spans="1:8" x14ac:dyDescent="0.2">
      <c r="A62" s="1">
        <f>320+40</f>
        <v>360</v>
      </c>
      <c r="B62" s="1" t="s">
        <v>300</v>
      </c>
      <c r="C62" s="1" t="s">
        <v>129</v>
      </c>
      <c r="D62" s="1" t="s">
        <v>47</v>
      </c>
      <c r="G62" s="1" t="s">
        <v>152</v>
      </c>
      <c r="H62" s="1" t="s">
        <v>212</v>
      </c>
    </row>
    <row r="63" spans="1:8" x14ac:dyDescent="0.2">
      <c r="A63" s="1">
        <f>360+20</f>
        <v>380</v>
      </c>
      <c r="B63" s="1" t="s">
        <v>327</v>
      </c>
      <c r="C63" s="1" t="s">
        <v>101</v>
      </c>
      <c r="D63" s="1" t="s">
        <v>11</v>
      </c>
      <c r="G63" s="1" t="s">
        <v>152</v>
      </c>
      <c r="H63" s="1" t="s">
        <v>213</v>
      </c>
    </row>
    <row r="64" spans="1:8" x14ac:dyDescent="0.2">
      <c r="A64" s="1">
        <f>360+20</f>
        <v>380</v>
      </c>
      <c r="B64" s="1" t="s">
        <v>328</v>
      </c>
      <c r="C64" s="1" t="s">
        <v>102</v>
      </c>
      <c r="D64" s="1" t="s">
        <v>11</v>
      </c>
      <c r="G64" s="1" t="s">
        <v>152</v>
      </c>
      <c r="H64" s="1" t="s">
        <v>214</v>
      </c>
    </row>
    <row r="65" spans="1:8" x14ac:dyDescent="0.2">
      <c r="G65" s="1">
        <v>0</v>
      </c>
      <c r="H65" s="1">
        <v>0</v>
      </c>
    </row>
    <row r="66" spans="1:8" x14ac:dyDescent="0.2">
      <c r="A66" s="1">
        <f>150+220+50</f>
        <v>420</v>
      </c>
      <c r="B66" s="1" t="s">
        <v>303</v>
      </c>
      <c r="C66" s="1" t="s">
        <v>37</v>
      </c>
      <c r="D66" s="1" t="s">
        <v>96</v>
      </c>
      <c r="G66" s="1" t="s">
        <v>153</v>
      </c>
      <c r="H66" s="1" t="s">
        <v>215</v>
      </c>
    </row>
    <row r="67" spans="1:8" x14ac:dyDescent="0.2">
      <c r="A67" s="1">
        <f>200+60+100</f>
        <v>360</v>
      </c>
      <c r="B67" s="1" t="s">
        <v>304</v>
      </c>
      <c r="C67" s="1" t="s">
        <v>57</v>
      </c>
      <c r="D67" s="1" t="s">
        <v>51</v>
      </c>
      <c r="E67" s="1" t="s">
        <v>38</v>
      </c>
      <c r="G67" s="1" t="s">
        <v>153</v>
      </c>
      <c r="H67" s="1" t="s">
        <v>216</v>
      </c>
    </row>
    <row r="68" spans="1:8" x14ac:dyDescent="0.2">
      <c r="A68" s="1">
        <f>210+110+50</f>
        <v>370</v>
      </c>
      <c r="B68" s="1" t="s">
        <v>305</v>
      </c>
      <c r="C68" s="1" t="s">
        <v>58</v>
      </c>
      <c r="D68" s="1" t="s">
        <v>39</v>
      </c>
      <c r="E68" s="1" t="s">
        <v>36</v>
      </c>
      <c r="G68" s="1" t="s">
        <v>153</v>
      </c>
      <c r="H68" s="1" t="s">
        <v>217</v>
      </c>
    </row>
    <row r="69" spans="1:8" x14ac:dyDescent="0.2">
      <c r="A69" s="1">
        <f>210+60+100</f>
        <v>370</v>
      </c>
      <c r="B69" s="1" t="s">
        <v>306</v>
      </c>
      <c r="C69" s="1" t="s">
        <v>58</v>
      </c>
      <c r="D69" s="1" t="s">
        <v>51</v>
      </c>
      <c r="E69" s="1" t="s">
        <v>38</v>
      </c>
      <c r="G69" s="1" t="s">
        <v>153</v>
      </c>
      <c r="H69" s="1" t="s">
        <v>218</v>
      </c>
    </row>
    <row r="70" spans="1:8" x14ac:dyDescent="0.2">
      <c r="H70" s="1">
        <v>0</v>
      </c>
    </row>
    <row r="71" spans="1:8" x14ac:dyDescent="0.2">
      <c r="A71" s="1">
        <f>240+110+50</f>
        <v>400</v>
      </c>
      <c r="B71" s="1" t="s">
        <v>307</v>
      </c>
      <c r="C71" s="1" t="s">
        <v>86</v>
      </c>
      <c r="D71" s="1" t="s">
        <v>39</v>
      </c>
      <c r="E71" s="1" t="s">
        <v>36</v>
      </c>
      <c r="G71" s="1" t="s">
        <v>154</v>
      </c>
      <c r="H71" s="1" t="s">
        <v>219</v>
      </c>
    </row>
    <row r="72" spans="1:8" x14ac:dyDescent="0.2">
      <c r="A72" s="1">
        <f>240+110+50</f>
        <v>400</v>
      </c>
      <c r="B72" s="1" t="s">
        <v>280</v>
      </c>
      <c r="C72" s="1" t="s">
        <v>87</v>
      </c>
      <c r="D72" s="1" t="s">
        <v>39</v>
      </c>
      <c r="E72" s="1" t="s">
        <v>36</v>
      </c>
      <c r="G72" s="1" t="s">
        <v>154</v>
      </c>
      <c r="H72" s="1" t="s">
        <v>220</v>
      </c>
    </row>
    <row r="73" spans="1:8" x14ac:dyDescent="0.2">
      <c r="A73" s="1">
        <f>350+50</f>
        <v>400</v>
      </c>
      <c r="B73" s="1" t="s">
        <v>319</v>
      </c>
      <c r="C73" s="1" t="s">
        <v>43</v>
      </c>
      <c r="D73" s="1" t="s">
        <v>36</v>
      </c>
      <c r="G73" s="1" t="s">
        <v>154</v>
      </c>
      <c r="H73" s="1" t="s">
        <v>221</v>
      </c>
    </row>
    <row r="74" spans="1:8" x14ac:dyDescent="0.2">
      <c r="A74" s="1">
        <f>240+110+50</f>
        <v>400</v>
      </c>
      <c r="B74" s="1" t="s">
        <v>309</v>
      </c>
      <c r="C74" s="1" t="s">
        <v>88</v>
      </c>
      <c r="D74" s="1" t="s">
        <v>39</v>
      </c>
      <c r="E74" s="1" t="s">
        <v>36</v>
      </c>
      <c r="G74" s="1" t="s">
        <v>154</v>
      </c>
      <c r="H74" s="1" t="s">
        <v>222</v>
      </c>
    </row>
    <row r="75" spans="1:8" x14ac:dyDescent="0.2">
      <c r="A75" s="1">
        <f>320+50</f>
        <v>370</v>
      </c>
      <c r="B75" s="1" t="s">
        <v>310</v>
      </c>
      <c r="C75" s="1" t="s">
        <v>98</v>
      </c>
      <c r="D75" s="1" t="s">
        <v>36</v>
      </c>
      <c r="G75" s="1" t="s">
        <v>154</v>
      </c>
      <c r="H75" s="1" t="s">
        <v>223</v>
      </c>
    </row>
    <row r="76" spans="1:8" x14ac:dyDescent="0.2">
      <c r="G76" s="1">
        <v>0</v>
      </c>
      <c r="H76" s="1">
        <v>0</v>
      </c>
    </row>
    <row r="77" spans="1:8" x14ac:dyDescent="0.2">
      <c r="A77" s="1">
        <f>380+20</f>
        <v>400</v>
      </c>
      <c r="B77" s="1" t="s">
        <v>329</v>
      </c>
      <c r="C77" s="1" t="s">
        <v>100</v>
      </c>
      <c r="D77" s="1" t="s">
        <v>13</v>
      </c>
      <c r="G77" s="1" t="s">
        <v>155</v>
      </c>
      <c r="H77" s="1" t="s">
        <v>224</v>
      </c>
    </row>
    <row r="78" spans="1:8" x14ac:dyDescent="0.2">
      <c r="A78" s="1">
        <f>400+20</f>
        <v>420</v>
      </c>
      <c r="B78" s="1" t="s">
        <v>330</v>
      </c>
      <c r="C78" s="1" t="s">
        <v>99</v>
      </c>
      <c r="D78" s="1" t="s">
        <v>13</v>
      </c>
      <c r="G78" s="1" t="s">
        <v>155</v>
      </c>
      <c r="H78" s="1" t="s">
        <v>225</v>
      </c>
    </row>
    <row r="79" spans="1:8" x14ac:dyDescent="0.2">
      <c r="A79" s="1">
        <f>240+200</f>
        <v>440</v>
      </c>
      <c r="B79" s="1" t="s">
        <v>281</v>
      </c>
      <c r="C79" s="1" t="s">
        <v>245</v>
      </c>
      <c r="D79" s="1" t="s">
        <v>92</v>
      </c>
      <c r="G79" s="1" t="s">
        <v>155</v>
      </c>
      <c r="H79" s="1" t="s">
        <v>226</v>
      </c>
    </row>
    <row r="80" spans="1:8" x14ac:dyDescent="0.2">
      <c r="A80" s="1">
        <f>400</f>
        <v>400</v>
      </c>
      <c r="B80" s="1" t="s">
        <v>320</v>
      </c>
      <c r="C80" s="1" t="s">
        <v>350</v>
      </c>
      <c r="G80" s="1" t="s">
        <v>155</v>
      </c>
      <c r="H80" s="1" t="s">
        <v>227</v>
      </c>
    </row>
    <row r="81" spans="1:8" x14ac:dyDescent="0.2">
      <c r="A81" s="1">
        <f>380+20</f>
        <v>400</v>
      </c>
      <c r="B81" s="9" t="s">
        <v>314</v>
      </c>
      <c r="C81" s="9" t="s">
        <v>89</v>
      </c>
      <c r="D81" s="1" t="s">
        <v>9</v>
      </c>
      <c r="G81" s="1" t="s">
        <v>155</v>
      </c>
      <c r="H81" s="1" t="s">
        <v>228</v>
      </c>
    </row>
    <row r="82" spans="1:8" x14ac:dyDescent="0.2">
      <c r="G82" s="1">
        <v>0</v>
      </c>
      <c r="H82" s="1">
        <v>0</v>
      </c>
    </row>
    <row r="83" spans="1:8" x14ac:dyDescent="0.2">
      <c r="A83" s="10">
        <v>400</v>
      </c>
      <c r="B83" s="1" t="s">
        <v>315</v>
      </c>
      <c r="C83" s="10" t="s">
        <v>127</v>
      </c>
      <c r="D83" s="10" t="s">
        <v>10</v>
      </c>
      <c r="E83" s="10"/>
      <c r="G83" s="1" t="s">
        <v>162</v>
      </c>
      <c r="H83" s="1" t="s">
        <v>229</v>
      </c>
    </row>
    <row r="84" spans="1:8" x14ac:dyDescent="0.2">
      <c r="A84" s="10">
        <v>360</v>
      </c>
      <c r="B84" s="1" t="s">
        <v>316</v>
      </c>
      <c r="C84" s="10" t="s">
        <v>122</v>
      </c>
      <c r="D84" s="10" t="s">
        <v>11</v>
      </c>
      <c r="E84" s="10" t="s">
        <v>10</v>
      </c>
      <c r="G84" s="1" t="s">
        <v>162</v>
      </c>
      <c r="H84" s="1" t="s">
        <v>230</v>
      </c>
    </row>
    <row r="85" spans="1:8" x14ac:dyDescent="0.2">
      <c r="A85" s="10">
        <v>360</v>
      </c>
      <c r="B85" s="1" t="s">
        <v>353</v>
      </c>
      <c r="C85" s="1" t="s">
        <v>358</v>
      </c>
      <c r="D85" s="10" t="s">
        <v>11</v>
      </c>
      <c r="E85" s="10" t="s">
        <v>10</v>
      </c>
      <c r="G85" s="1" t="s">
        <v>162</v>
      </c>
    </row>
    <row r="87" spans="1:8" x14ac:dyDescent="0.2">
      <c r="A87" s="1">
        <f>320+50</f>
        <v>370</v>
      </c>
      <c r="B87" s="1" t="s">
        <v>370</v>
      </c>
      <c r="C87" s="1" t="s">
        <v>384</v>
      </c>
      <c r="D87" s="1" t="s">
        <v>367</v>
      </c>
      <c r="G87" s="1" t="s">
        <v>382</v>
      </c>
    </row>
    <row r="88" spans="1:8" x14ac:dyDescent="0.2">
      <c r="A88" s="1">
        <f>260+80</f>
        <v>340</v>
      </c>
      <c r="B88" s="1" t="s">
        <v>371</v>
      </c>
      <c r="C88" s="1" t="s">
        <v>372</v>
      </c>
      <c r="D88" s="1" t="s">
        <v>386</v>
      </c>
      <c r="G88" s="1" t="s">
        <v>382</v>
      </c>
    </row>
    <row r="89" spans="1:8" x14ac:dyDescent="0.2">
      <c r="A89" s="1">
        <f>400</f>
        <v>400</v>
      </c>
      <c r="B89" s="1" t="s">
        <v>369</v>
      </c>
      <c r="C89" s="1" t="s">
        <v>387</v>
      </c>
      <c r="G89" s="1" t="s">
        <v>382</v>
      </c>
    </row>
    <row r="90" spans="1:8" x14ac:dyDescent="0.2">
      <c r="A90" s="1">
        <f>300+120</f>
        <v>420</v>
      </c>
      <c r="B90" s="1" t="s">
        <v>376</v>
      </c>
      <c r="C90" s="1" t="s">
        <v>378</v>
      </c>
      <c r="D90" s="1" t="s">
        <v>375</v>
      </c>
      <c r="G90" s="1" t="s">
        <v>382</v>
      </c>
    </row>
    <row r="91" spans="1:8" x14ac:dyDescent="0.2">
      <c r="A91" s="1">
        <f>280+100</f>
        <v>380</v>
      </c>
      <c r="B91" s="1" t="s">
        <v>379</v>
      </c>
      <c r="C91" s="1" t="s">
        <v>385</v>
      </c>
      <c r="D91" s="1" t="s">
        <v>388</v>
      </c>
      <c r="G91" s="1" t="s">
        <v>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BE27-44A9-BC42-9DD8-BBA5EDF873E8}">
  <dimension ref="A3:H91"/>
  <sheetViews>
    <sheetView zoomScaleNormal="100" workbookViewId="0">
      <selection activeCell="F23" sqref="F23"/>
    </sheetView>
  </sheetViews>
  <sheetFormatPr baseColWidth="10" defaultRowHeight="15" x14ac:dyDescent="0.2"/>
  <cols>
    <col min="1" max="1" width="10.83203125" style="1"/>
    <col min="2" max="2" width="31.5" style="1" customWidth="1"/>
    <col min="3" max="3" width="37.33203125" style="1" customWidth="1"/>
    <col min="4" max="4" width="36.6640625" style="1" customWidth="1"/>
    <col min="5" max="6" width="29.83203125" style="1" customWidth="1"/>
    <col min="7" max="7" width="13.6640625" style="1" bestFit="1" customWidth="1"/>
    <col min="8" max="16384" width="10.83203125" style="1"/>
  </cols>
  <sheetData>
    <row r="3" spans="1:8" ht="16" x14ac:dyDescent="0.2">
      <c r="C3" s="2" t="s">
        <v>2</v>
      </c>
      <c r="D3" s="3" t="s">
        <v>0</v>
      </c>
      <c r="E3" s="3" t="s">
        <v>1</v>
      </c>
      <c r="F3" s="12" t="s">
        <v>157</v>
      </c>
      <c r="G3" s="11" t="s">
        <v>393</v>
      </c>
    </row>
    <row r="4" spans="1:8" x14ac:dyDescent="0.2">
      <c r="C4" s="2">
        <v>1800</v>
      </c>
      <c r="D4" s="5">
        <f>C4*25%</f>
        <v>450</v>
      </c>
      <c r="E4" s="5">
        <f>C4*5%</f>
        <v>90</v>
      </c>
      <c r="F4" s="12" t="s">
        <v>158</v>
      </c>
      <c r="G4" s="11" t="s">
        <v>394</v>
      </c>
    </row>
    <row r="5" spans="1:8" x14ac:dyDescent="0.2">
      <c r="F5" s="12" t="s">
        <v>159</v>
      </c>
      <c r="G5" s="11" t="s">
        <v>395</v>
      </c>
    </row>
    <row r="6" spans="1:8" ht="16" x14ac:dyDescent="0.2">
      <c r="D6" s="6" t="s">
        <v>231</v>
      </c>
    </row>
    <row r="7" spans="1:8" x14ac:dyDescent="0.2">
      <c r="B7" s="7" t="s">
        <v>259</v>
      </c>
    </row>
    <row r="8" spans="1:8" x14ac:dyDescent="0.2">
      <c r="A8" s="1">
        <f>380+60</f>
        <v>440</v>
      </c>
      <c r="B8" s="1" t="s">
        <v>282</v>
      </c>
      <c r="C8" s="1" t="s">
        <v>130</v>
      </c>
      <c r="D8" s="1" t="s">
        <v>90</v>
      </c>
      <c r="G8" s="1" t="s">
        <v>145</v>
      </c>
      <c r="H8" s="1" t="s">
        <v>169</v>
      </c>
    </row>
    <row r="9" spans="1:8" x14ac:dyDescent="0.2">
      <c r="A9" s="1">
        <f>300+120</f>
        <v>420</v>
      </c>
      <c r="B9" s="1" t="s">
        <v>260</v>
      </c>
      <c r="C9" s="1" t="s">
        <v>120</v>
      </c>
      <c r="D9" s="1" t="s">
        <v>91</v>
      </c>
      <c r="G9" s="1" t="s">
        <v>145</v>
      </c>
      <c r="H9" s="1" t="s">
        <v>170</v>
      </c>
    </row>
    <row r="10" spans="1:8" x14ac:dyDescent="0.2">
      <c r="A10" s="1">
        <f>300+150</f>
        <v>450</v>
      </c>
      <c r="B10" s="1" t="s">
        <v>261</v>
      </c>
      <c r="C10" s="1" t="s">
        <v>126</v>
      </c>
      <c r="D10" s="1" t="s">
        <v>133</v>
      </c>
      <c r="G10" s="1" t="s">
        <v>145</v>
      </c>
      <c r="H10" s="1" t="s">
        <v>171</v>
      </c>
    </row>
    <row r="11" spans="1:8" x14ac:dyDescent="0.2">
      <c r="A11" s="1">
        <f>300+150</f>
        <v>450</v>
      </c>
      <c r="B11" s="1" t="s">
        <v>262</v>
      </c>
      <c r="C11" s="1" t="s">
        <v>128</v>
      </c>
      <c r="D11" s="1" t="s">
        <v>133</v>
      </c>
      <c r="G11" s="1" t="s">
        <v>145</v>
      </c>
      <c r="H11" s="1" t="s">
        <v>173</v>
      </c>
    </row>
    <row r="12" spans="1:8" x14ac:dyDescent="0.2">
      <c r="A12" s="1">
        <f>380+50</f>
        <v>430</v>
      </c>
      <c r="B12" s="1" t="s">
        <v>340</v>
      </c>
      <c r="C12" s="1" t="s">
        <v>322</v>
      </c>
      <c r="D12" s="1" t="s">
        <v>111</v>
      </c>
      <c r="G12" s="1" t="s">
        <v>145</v>
      </c>
      <c r="H12" s="1" t="s">
        <v>174</v>
      </c>
    </row>
    <row r="13" spans="1:8" x14ac:dyDescent="0.2">
      <c r="A13" s="1">
        <f>400+50</f>
        <v>450</v>
      </c>
      <c r="B13" s="1" t="s">
        <v>341</v>
      </c>
      <c r="C13" s="1" t="s">
        <v>84</v>
      </c>
      <c r="D13" s="1" t="s">
        <v>111</v>
      </c>
      <c r="G13" s="1" t="s">
        <v>145</v>
      </c>
      <c r="H13" s="1" t="s">
        <v>172</v>
      </c>
    </row>
    <row r="14" spans="1:8" x14ac:dyDescent="0.2">
      <c r="G14" s="1">
        <v>0</v>
      </c>
      <c r="H14" s="1">
        <v>0</v>
      </c>
    </row>
    <row r="15" spans="1:8" x14ac:dyDescent="0.2">
      <c r="A15" s="1">
        <f>380+70</f>
        <v>450</v>
      </c>
      <c r="B15" s="1" t="s">
        <v>266</v>
      </c>
      <c r="C15" s="1" t="s">
        <v>130</v>
      </c>
      <c r="D15" s="1" t="s">
        <v>4</v>
      </c>
      <c r="G15" s="1" t="s">
        <v>146</v>
      </c>
      <c r="H15" s="1" t="s">
        <v>175</v>
      </c>
    </row>
    <row r="16" spans="1:8" x14ac:dyDescent="0.2">
      <c r="A16" s="1">
        <f>300+120</f>
        <v>420</v>
      </c>
      <c r="B16" s="1" t="s">
        <v>331</v>
      </c>
      <c r="C16" s="1" t="s">
        <v>126</v>
      </c>
      <c r="D16" s="1" t="s">
        <v>32</v>
      </c>
      <c r="G16" s="1" t="s">
        <v>146</v>
      </c>
      <c r="H16" s="1" t="s">
        <v>176</v>
      </c>
    </row>
    <row r="17" spans="1:8" x14ac:dyDescent="0.2">
      <c r="A17" s="1">
        <f>350+70</f>
        <v>420</v>
      </c>
      <c r="B17" s="1" t="s">
        <v>324</v>
      </c>
      <c r="C17" s="1" t="s">
        <v>132</v>
      </c>
      <c r="D17" s="1" t="s">
        <v>4</v>
      </c>
      <c r="G17" s="1" t="s">
        <v>146</v>
      </c>
      <c r="H17" s="1" t="s">
        <v>177</v>
      </c>
    </row>
    <row r="18" spans="1:8" x14ac:dyDescent="0.2">
      <c r="A18" s="1">
        <f>250+70+130</f>
        <v>450</v>
      </c>
      <c r="B18" s="1" t="s">
        <v>345</v>
      </c>
      <c r="C18" s="1" t="s">
        <v>8</v>
      </c>
      <c r="D18" s="1" t="s">
        <v>4</v>
      </c>
      <c r="E18" s="1" t="s">
        <v>133</v>
      </c>
      <c r="G18" s="1" t="s">
        <v>146</v>
      </c>
      <c r="H18" s="1" t="s">
        <v>178</v>
      </c>
    </row>
    <row r="19" spans="1:8" x14ac:dyDescent="0.2">
      <c r="A19" s="1">
        <f>280+120+50</f>
        <v>450</v>
      </c>
      <c r="B19" s="1" t="s">
        <v>347</v>
      </c>
      <c r="C19" s="1" t="s">
        <v>263</v>
      </c>
      <c r="D19" s="1" t="s">
        <v>348</v>
      </c>
      <c r="E19" s="1" t="s">
        <v>111</v>
      </c>
      <c r="G19" s="1" t="s">
        <v>146</v>
      </c>
      <c r="H19" s="1" t="s">
        <v>179</v>
      </c>
    </row>
    <row r="20" spans="1:8" x14ac:dyDescent="0.2">
      <c r="A20" s="1">
        <f>300+120</f>
        <v>420</v>
      </c>
      <c r="B20" s="1" t="s">
        <v>338</v>
      </c>
      <c r="C20" s="1" t="s">
        <v>128</v>
      </c>
      <c r="D20" s="1" t="s">
        <v>348</v>
      </c>
      <c r="G20" s="1" t="s">
        <v>146</v>
      </c>
      <c r="H20" s="1" t="s">
        <v>180</v>
      </c>
    </row>
    <row r="21" spans="1:8" x14ac:dyDescent="0.2">
      <c r="G21" s="1">
        <v>0</v>
      </c>
      <c r="H21" s="1">
        <v>0</v>
      </c>
    </row>
    <row r="22" spans="1:8" x14ac:dyDescent="0.2">
      <c r="A22" s="1">
        <f>280+120+20</f>
        <v>420</v>
      </c>
      <c r="B22" s="1" t="s">
        <v>284</v>
      </c>
      <c r="C22" s="1" t="s">
        <v>5</v>
      </c>
      <c r="D22" s="1" t="s">
        <v>11</v>
      </c>
      <c r="E22" s="1" t="s">
        <v>91</v>
      </c>
      <c r="G22" s="1" t="s">
        <v>147</v>
      </c>
      <c r="H22" s="1" t="s">
        <v>181</v>
      </c>
    </row>
    <row r="23" spans="1:8" x14ac:dyDescent="0.2">
      <c r="A23" s="1">
        <f>300+20+120</f>
        <v>440</v>
      </c>
      <c r="B23" s="1" t="s">
        <v>285</v>
      </c>
      <c r="C23" s="1" t="s">
        <v>53</v>
      </c>
      <c r="D23" s="1" t="s">
        <v>11</v>
      </c>
      <c r="E23" s="1" t="s">
        <v>91</v>
      </c>
      <c r="G23" s="1" t="s">
        <v>147</v>
      </c>
      <c r="H23" s="1" t="s">
        <v>182</v>
      </c>
    </row>
    <row r="24" spans="1:8" x14ac:dyDescent="0.2">
      <c r="A24" s="1">
        <f>400</f>
        <v>400</v>
      </c>
      <c r="B24" s="1" t="s">
        <v>355</v>
      </c>
      <c r="C24" s="1" t="s">
        <v>356</v>
      </c>
      <c r="G24" s="1" t="s">
        <v>147</v>
      </c>
    </row>
    <row r="25" spans="1:8" x14ac:dyDescent="0.2">
      <c r="A25" s="1">
        <f>350+20+60</f>
        <v>430</v>
      </c>
      <c r="B25" s="1" t="s">
        <v>317</v>
      </c>
      <c r="C25" s="1" t="s">
        <v>71</v>
      </c>
      <c r="D25" s="1" t="s">
        <v>11</v>
      </c>
      <c r="E25" s="1" t="s">
        <v>90</v>
      </c>
      <c r="G25" s="1" t="s">
        <v>147</v>
      </c>
      <c r="H25" s="1" t="s">
        <v>183</v>
      </c>
    </row>
    <row r="26" spans="1:8" x14ac:dyDescent="0.2">
      <c r="A26" s="1">
        <f>270+90+90</f>
        <v>450</v>
      </c>
      <c r="B26" s="1" t="s">
        <v>265</v>
      </c>
      <c r="C26" s="1" t="s">
        <v>65</v>
      </c>
      <c r="D26" s="1" t="s">
        <v>23</v>
      </c>
      <c r="E26" s="1" t="s">
        <v>93</v>
      </c>
      <c r="G26" s="1" t="s">
        <v>147</v>
      </c>
      <c r="H26" s="1" t="s">
        <v>184</v>
      </c>
    </row>
    <row r="27" spans="1:8" x14ac:dyDescent="0.2">
      <c r="A27" s="1">
        <f>180+90+160</f>
        <v>430</v>
      </c>
      <c r="B27" s="1" t="s">
        <v>264</v>
      </c>
      <c r="C27" s="1" t="s">
        <v>3</v>
      </c>
      <c r="D27" s="1" t="s">
        <v>24</v>
      </c>
      <c r="E27" s="1" t="s">
        <v>103</v>
      </c>
      <c r="G27" s="1" t="s">
        <v>147</v>
      </c>
      <c r="H27" s="1" t="s">
        <v>185</v>
      </c>
    </row>
    <row r="28" spans="1:8" x14ac:dyDescent="0.2">
      <c r="A28" s="1">
        <f>360+20+50</f>
        <v>430</v>
      </c>
      <c r="B28" s="1" t="s">
        <v>287</v>
      </c>
      <c r="C28" s="1" t="s">
        <v>105</v>
      </c>
      <c r="D28" s="1" t="s">
        <v>11</v>
      </c>
      <c r="E28" s="1" t="s">
        <v>14</v>
      </c>
      <c r="G28" s="1" t="s">
        <v>147</v>
      </c>
      <c r="H28" s="1" t="s">
        <v>186</v>
      </c>
    </row>
    <row r="29" spans="1:8" x14ac:dyDescent="0.2">
      <c r="A29" s="1">
        <f>360+20+50</f>
        <v>430</v>
      </c>
      <c r="B29" s="11" t="s">
        <v>354</v>
      </c>
      <c r="C29" s="11" t="s">
        <v>360</v>
      </c>
      <c r="D29" s="11" t="s">
        <v>11</v>
      </c>
      <c r="E29" s="1" t="s">
        <v>14</v>
      </c>
      <c r="F29" s="11"/>
      <c r="G29" s="11" t="s">
        <v>147</v>
      </c>
    </row>
    <row r="30" spans="1:8" x14ac:dyDescent="0.2">
      <c r="G30" s="1">
        <v>0</v>
      </c>
      <c r="H30" s="1">
        <v>0</v>
      </c>
    </row>
    <row r="31" spans="1:8" x14ac:dyDescent="0.2">
      <c r="A31" s="1">
        <f>180+240+20</f>
        <v>440</v>
      </c>
      <c r="B31" s="1" t="s">
        <v>267</v>
      </c>
      <c r="C31" s="1" t="s">
        <v>3</v>
      </c>
      <c r="D31" s="1" t="s">
        <v>94</v>
      </c>
      <c r="E31" s="1" t="s">
        <v>13</v>
      </c>
      <c r="G31" s="1" t="s">
        <v>148</v>
      </c>
      <c r="H31" s="1" t="s">
        <v>187</v>
      </c>
    </row>
    <row r="32" spans="1:8" x14ac:dyDescent="0.2">
      <c r="A32" s="1">
        <f>180+120+120</f>
        <v>420</v>
      </c>
      <c r="B32" s="1" t="s">
        <v>332</v>
      </c>
      <c r="C32" s="1" t="s">
        <v>3</v>
      </c>
      <c r="D32" s="1" t="s">
        <v>348</v>
      </c>
      <c r="E32" s="1" t="s">
        <v>91</v>
      </c>
      <c r="G32" s="1" t="s">
        <v>148</v>
      </c>
      <c r="H32" s="1" t="s">
        <v>188</v>
      </c>
    </row>
    <row r="33" spans="1:8" x14ac:dyDescent="0.2">
      <c r="A33" s="1">
        <f>200+120+120</f>
        <v>440</v>
      </c>
      <c r="B33" s="1" t="s">
        <v>269</v>
      </c>
      <c r="C33" s="1" t="s">
        <v>21</v>
      </c>
      <c r="D33" s="1" t="s">
        <v>18</v>
      </c>
      <c r="E33" s="1" t="s">
        <v>91</v>
      </c>
      <c r="G33" s="1" t="s">
        <v>148</v>
      </c>
      <c r="H33" s="1" t="s">
        <v>189</v>
      </c>
    </row>
    <row r="34" spans="1:8" x14ac:dyDescent="0.2">
      <c r="A34" s="1">
        <f>350+120</f>
        <v>470</v>
      </c>
      <c r="B34" s="1" t="s">
        <v>288</v>
      </c>
      <c r="C34" s="1" t="s">
        <v>64</v>
      </c>
      <c r="D34" s="1" t="s">
        <v>91</v>
      </c>
      <c r="G34" s="1" t="s">
        <v>148</v>
      </c>
      <c r="H34" s="1" t="s">
        <v>190</v>
      </c>
    </row>
    <row r="35" spans="1:8" x14ac:dyDescent="0.2">
      <c r="A35" s="1">
        <f>330+120</f>
        <v>450</v>
      </c>
      <c r="B35" s="1" t="s">
        <v>289</v>
      </c>
      <c r="C35" s="1" t="s">
        <v>160</v>
      </c>
      <c r="D35" s="1" t="s">
        <v>91</v>
      </c>
      <c r="G35" s="1" t="s">
        <v>148</v>
      </c>
      <c r="H35" s="1" t="s">
        <v>191</v>
      </c>
    </row>
    <row r="36" spans="1:8" x14ac:dyDescent="0.2">
      <c r="G36" s="1">
        <v>0</v>
      </c>
      <c r="H36" s="1">
        <v>0</v>
      </c>
    </row>
    <row r="37" spans="1:8" x14ac:dyDescent="0.2">
      <c r="A37" s="1">
        <f>320+20+100</f>
        <v>440</v>
      </c>
      <c r="B37" s="1" t="s">
        <v>290</v>
      </c>
      <c r="C37" s="1" t="s">
        <v>73</v>
      </c>
      <c r="D37" s="1" t="s">
        <v>11</v>
      </c>
      <c r="E37" s="1" t="s">
        <v>10</v>
      </c>
      <c r="G37" s="1" t="s">
        <v>149</v>
      </c>
      <c r="H37" s="1" t="s">
        <v>192</v>
      </c>
    </row>
    <row r="38" spans="1:8" x14ac:dyDescent="0.2">
      <c r="A38" s="1">
        <f>360+40+50</f>
        <v>450</v>
      </c>
      <c r="B38" s="1" t="s">
        <v>291</v>
      </c>
      <c r="C38" s="1" t="s">
        <v>74</v>
      </c>
      <c r="D38" s="1" t="s">
        <v>56</v>
      </c>
      <c r="E38" s="1" t="s">
        <v>14</v>
      </c>
      <c r="G38" s="1" t="s">
        <v>149</v>
      </c>
      <c r="H38" s="1" t="s">
        <v>193</v>
      </c>
    </row>
    <row r="39" spans="1:8" x14ac:dyDescent="0.2">
      <c r="G39" s="1">
        <v>0</v>
      </c>
      <c r="H39" s="1">
        <v>0</v>
      </c>
    </row>
    <row r="40" spans="1:8" x14ac:dyDescent="0.2">
      <c r="A40" s="1">
        <f>240+160+50</f>
        <v>450</v>
      </c>
      <c r="B40" s="1" t="s">
        <v>270</v>
      </c>
      <c r="C40" s="1" t="s">
        <v>134</v>
      </c>
      <c r="D40" s="1" t="s">
        <v>257</v>
      </c>
      <c r="E40" s="1" t="s">
        <v>14</v>
      </c>
      <c r="G40" s="1" t="s">
        <v>150</v>
      </c>
      <c r="H40" s="1" t="s">
        <v>194</v>
      </c>
    </row>
    <row r="41" spans="1:8" x14ac:dyDescent="0.2">
      <c r="A41" s="1">
        <f>240+220</f>
        <v>460</v>
      </c>
      <c r="B41" s="1" t="s">
        <v>271</v>
      </c>
      <c r="C41" s="1" t="s">
        <v>134</v>
      </c>
      <c r="D41" s="1" t="s">
        <v>137</v>
      </c>
      <c r="G41" s="1" t="s">
        <v>150</v>
      </c>
      <c r="H41" s="1" t="s">
        <v>195</v>
      </c>
    </row>
    <row r="42" spans="1:8" x14ac:dyDescent="0.2">
      <c r="A42" s="1">
        <f>240+230</f>
        <v>470</v>
      </c>
      <c r="B42" s="1" t="s">
        <v>272</v>
      </c>
      <c r="C42" s="1" t="s">
        <v>134</v>
      </c>
      <c r="D42" s="1" t="s">
        <v>107</v>
      </c>
      <c r="G42" s="1" t="s">
        <v>150</v>
      </c>
      <c r="H42" s="1" t="s">
        <v>196</v>
      </c>
    </row>
    <row r="43" spans="1:8" x14ac:dyDescent="0.2">
      <c r="A43" s="1">
        <f>240+100+100</f>
        <v>440</v>
      </c>
      <c r="B43" s="1" t="s">
        <v>273</v>
      </c>
      <c r="C43" s="1" t="s">
        <v>134</v>
      </c>
      <c r="D43" s="1" t="s">
        <v>10</v>
      </c>
      <c r="E43" s="1" t="s">
        <v>112</v>
      </c>
      <c r="G43" s="1" t="s">
        <v>150</v>
      </c>
      <c r="H43" s="1" t="s">
        <v>197</v>
      </c>
    </row>
    <row r="44" spans="1:8" x14ac:dyDescent="0.2">
      <c r="G44" s="1">
        <v>0</v>
      </c>
      <c r="H44" s="1">
        <v>0</v>
      </c>
    </row>
    <row r="45" spans="1:8" x14ac:dyDescent="0.2">
      <c r="A45" s="1">
        <f>280+170</f>
        <v>450</v>
      </c>
      <c r="B45" s="1" t="s">
        <v>274</v>
      </c>
      <c r="C45" s="1" t="s">
        <v>85</v>
      </c>
      <c r="D45" s="1" t="s">
        <v>257</v>
      </c>
      <c r="G45" s="1" t="s">
        <v>151</v>
      </c>
      <c r="H45" s="1" t="s">
        <v>198</v>
      </c>
    </row>
    <row r="46" spans="1:8" x14ac:dyDescent="0.2">
      <c r="A46" s="1">
        <f>210+220+30</f>
        <v>460</v>
      </c>
      <c r="B46" s="1" t="s">
        <v>275</v>
      </c>
      <c r="C46" s="1" t="s">
        <v>95</v>
      </c>
      <c r="D46" s="1" t="s">
        <v>106</v>
      </c>
      <c r="E46" s="1" t="s">
        <v>26</v>
      </c>
      <c r="G46" s="1" t="s">
        <v>151</v>
      </c>
      <c r="H46" s="1" t="s">
        <v>199</v>
      </c>
    </row>
    <row r="47" spans="1:8" x14ac:dyDescent="0.2">
      <c r="A47" s="1">
        <f>210+230+30</f>
        <v>470</v>
      </c>
      <c r="B47" s="1" t="s">
        <v>276</v>
      </c>
      <c r="C47" s="1" t="s">
        <v>95</v>
      </c>
      <c r="D47" s="1" t="s">
        <v>107</v>
      </c>
      <c r="E47" s="1" t="s">
        <v>26</v>
      </c>
      <c r="G47" s="1" t="s">
        <v>151</v>
      </c>
      <c r="H47" s="1" t="s">
        <v>200</v>
      </c>
    </row>
    <row r="48" spans="1:8" x14ac:dyDescent="0.2">
      <c r="A48" s="1">
        <f>400+50</f>
        <v>450</v>
      </c>
      <c r="B48" s="1" t="s">
        <v>292</v>
      </c>
      <c r="C48" s="1" t="s">
        <v>108</v>
      </c>
      <c r="D48" s="1" t="s">
        <v>14</v>
      </c>
      <c r="G48" s="1" t="s">
        <v>151</v>
      </c>
      <c r="H48" s="1" t="s">
        <v>201</v>
      </c>
    </row>
    <row r="49" spans="1:8" x14ac:dyDescent="0.2">
      <c r="A49" s="1">
        <f>400+50</f>
        <v>450</v>
      </c>
      <c r="B49" s="1" t="s">
        <v>362</v>
      </c>
      <c r="C49" s="1" t="s">
        <v>365</v>
      </c>
      <c r="D49" s="1" t="s">
        <v>14</v>
      </c>
      <c r="G49" s="1" t="s">
        <v>151</v>
      </c>
    </row>
    <row r="50" spans="1:8" x14ac:dyDescent="0.2">
      <c r="A50" s="1">
        <f>320+100+20</f>
        <v>440</v>
      </c>
      <c r="B50" s="1" t="s">
        <v>293</v>
      </c>
      <c r="C50" s="1" t="s">
        <v>76</v>
      </c>
      <c r="D50" s="1" t="s">
        <v>10</v>
      </c>
      <c r="E50" s="1" t="s">
        <v>11</v>
      </c>
      <c r="G50" s="1" t="s">
        <v>151</v>
      </c>
      <c r="H50" s="1" t="s">
        <v>202</v>
      </c>
    </row>
    <row r="51" spans="1:8" x14ac:dyDescent="0.2">
      <c r="A51" s="1">
        <f>420+50</f>
        <v>470</v>
      </c>
      <c r="B51" s="1" t="s">
        <v>294</v>
      </c>
      <c r="C51" s="1" t="s">
        <v>109</v>
      </c>
      <c r="D51" s="1" t="s">
        <v>14</v>
      </c>
      <c r="G51" s="1" t="s">
        <v>151</v>
      </c>
      <c r="H51" s="1" t="s">
        <v>203</v>
      </c>
    </row>
    <row r="52" spans="1:8" x14ac:dyDescent="0.2">
      <c r="G52" s="1">
        <v>0</v>
      </c>
      <c r="H52" s="1">
        <v>0</v>
      </c>
    </row>
    <row r="53" spans="1:8" x14ac:dyDescent="0.2">
      <c r="A53" s="1">
        <f>160+240</f>
        <v>400</v>
      </c>
      <c r="B53" s="1" t="s">
        <v>277</v>
      </c>
      <c r="C53" s="1" t="s">
        <v>246</v>
      </c>
      <c r="D53" s="1" t="s">
        <v>94</v>
      </c>
      <c r="G53" s="1" t="s">
        <v>156</v>
      </c>
      <c r="H53" s="1" t="s">
        <v>204</v>
      </c>
    </row>
    <row r="54" spans="1:8" x14ac:dyDescent="0.2">
      <c r="A54" s="1">
        <f>320+120</f>
        <v>440</v>
      </c>
      <c r="B54" s="1" t="s">
        <v>333</v>
      </c>
      <c r="C54" s="1" t="s">
        <v>76</v>
      </c>
      <c r="D54" s="1" t="s">
        <v>32</v>
      </c>
      <c r="G54" s="1" t="s">
        <v>156</v>
      </c>
      <c r="H54" s="1" t="s">
        <v>205</v>
      </c>
    </row>
    <row r="55" spans="1:8" x14ac:dyDescent="0.2">
      <c r="A55" s="1">
        <f>480</f>
        <v>480</v>
      </c>
      <c r="B55" s="1" t="s">
        <v>296</v>
      </c>
      <c r="C55" s="1" t="s">
        <v>113</v>
      </c>
      <c r="G55" s="1" t="s">
        <v>156</v>
      </c>
      <c r="H55" s="1" t="s">
        <v>206</v>
      </c>
    </row>
    <row r="56" spans="1:8" x14ac:dyDescent="0.2">
      <c r="A56" s="1">
        <f>200+240</f>
        <v>440</v>
      </c>
      <c r="B56" s="1" t="s">
        <v>334</v>
      </c>
      <c r="C56" s="1" t="s">
        <v>27</v>
      </c>
      <c r="D56" s="1" t="s">
        <v>94</v>
      </c>
      <c r="G56" s="1" t="s">
        <v>156</v>
      </c>
      <c r="H56" s="1" t="s">
        <v>207</v>
      </c>
    </row>
    <row r="57" spans="1:8" x14ac:dyDescent="0.2">
      <c r="A57" s="1">
        <f>440</f>
        <v>440</v>
      </c>
      <c r="B57" s="1" t="s">
        <v>335</v>
      </c>
      <c r="C57" s="1" t="s">
        <v>115</v>
      </c>
      <c r="G57" s="1" t="s">
        <v>156</v>
      </c>
      <c r="H57" s="1" t="s">
        <v>208</v>
      </c>
    </row>
    <row r="58" spans="1:8" x14ac:dyDescent="0.2">
      <c r="G58" s="1">
        <v>0</v>
      </c>
      <c r="H58" s="1">
        <v>0</v>
      </c>
    </row>
    <row r="59" spans="1:8" x14ac:dyDescent="0.2">
      <c r="A59" s="1">
        <f>260+20+160</f>
        <v>440</v>
      </c>
      <c r="B59" s="1" t="s">
        <v>299</v>
      </c>
      <c r="C59" s="1" t="s">
        <v>123</v>
      </c>
      <c r="D59" s="1" t="s">
        <v>11</v>
      </c>
      <c r="E59" s="1" t="s">
        <v>66</v>
      </c>
      <c r="G59" s="1" t="s">
        <v>152</v>
      </c>
      <c r="H59" s="1" t="s">
        <v>209</v>
      </c>
    </row>
    <row r="60" spans="1:8" x14ac:dyDescent="0.2">
      <c r="A60" s="1">
        <f>240+180</f>
        <v>420</v>
      </c>
      <c r="B60" s="1" t="s">
        <v>278</v>
      </c>
      <c r="C60" s="1" t="s">
        <v>245</v>
      </c>
      <c r="D60" s="1" t="s">
        <v>77</v>
      </c>
      <c r="G60" s="1" t="s">
        <v>152</v>
      </c>
      <c r="H60" s="1" t="s">
        <v>210</v>
      </c>
    </row>
    <row r="61" spans="1:8" x14ac:dyDescent="0.2">
      <c r="A61" s="1">
        <f>240+220</f>
        <v>460</v>
      </c>
      <c r="B61" s="1" t="s">
        <v>279</v>
      </c>
      <c r="C61" s="1" t="s">
        <v>131</v>
      </c>
      <c r="D61" s="1" t="s">
        <v>96</v>
      </c>
      <c r="G61" s="1" t="s">
        <v>152</v>
      </c>
      <c r="H61" s="1" t="s">
        <v>211</v>
      </c>
    </row>
    <row r="62" spans="1:8" x14ac:dyDescent="0.2">
      <c r="A62" s="1">
        <f>320+80+60</f>
        <v>460</v>
      </c>
      <c r="B62" s="1" t="s">
        <v>300</v>
      </c>
      <c r="C62" s="1" t="s">
        <v>129</v>
      </c>
      <c r="D62" s="1" t="s">
        <v>70</v>
      </c>
      <c r="E62" s="1" t="s">
        <v>35</v>
      </c>
      <c r="G62" s="1" t="s">
        <v>152</v>
      </c>
      <c r="H62" s="1" t="s">
        <v>212</v>
      </c>
    </row>
    <row r="63" spans="1:8" x14ac:dyDescent="0.2">
      <c r="A63" s="1">
        <f>360+20+60</f>
        <v>440</v>
      </c>
      <c r="B63" s="1" t="s">
        <v>327</v>
      </c>
      <c r="C63" s="1" t="s">
        <v>101</v>
      </c>
      <c r="D63" s="1" t="s">
        <v>11</v>
      </c>
      <c r="G63" s="1" t="s">
        <v>152</v>
      </c>
      <c r="H63" s="1" t="s">
        <v>213</v>
      </c>
    </row>
    <row r="64" spans="1:8" x14ac:dyDescent="0.2">
      <c r="A64" s="1">
        <f>360+20+60</f>
        <v>440</v>
      </c>
      <c r="B64" s="1" t="s">
        <v>328</v>
      </c>
      <c r="C64" s="1" t="s">
        <v>102</v>
      </c>
      <c r="D64" s="1" t="s">
        <v>11</v>
      </c>
      <c r="G64" s="1" t="s">
        <v>152</v>
      </c>
      <c r="H64" s="1" t="s">
        <v>214</v>
      </c>
    </row>
    <row r="65" spans="1:8" x14ac:dyDescent="0.2">
      <c r="G65" s="1">
        <v>0</v>
      </c>
      <c r="H65" s="1">
        <v>0</v>
      </c>
    </row>
    <row r="66" spans="1:8" x14ac:dyDescent="0.2">
      <c r="A66" s="1">
        <f>200+220+50</f>
        <v>470</v>
      </c>
      <c r="B66" s="1" t="s">
        <v>303</v>
      </c>
      <c r="C66" s="1" t="s">
        <v>57</v>
      </c>
      <c r="D66" s="1" t="s">
        <v>96</v>
      </c>
      <c r="E66" s="1" t="s">
        <v>36</v>
      </c>
      <c r="G66" s="1" t="s">
        <v>153</v>
      </c>
      <c r="H66" s="1" t="s">
        <v>215</v>
      </c>
    </row>
    <row r="67" spans="1:8" x14ac:dyDescent="0.2">
      <c r="A67" s="1">
        <f>200+60+100+60</f>
        <v>420</v>
      </c>
      <c r="B67" s="1" t="s">
        <v>304</v>
      </c>
      <c r="C67" s="1" t="s">
        <v>57</v>
      </c>
      <c r="D67" s="1" t="s">
        <v>51</v>
      </c>
      <c r="E67" s="1" t="s">
        <v>38</v>
      </c>
      <c r="F67" s="1" t="s">
        <v>247</v>
      </c>
      <c r="G67" s="1" t="s">
        <v>153</v>
      </c>
      <c r="H67" s="1" t="s">
        <v>216</v>
      </c>
    </row>
    <row r="68" spans="1:8" x14ac:dyDescent="0.2">
      <c r="A68" s="1">
        <f>210+220</f>
        <v>430</v>
      </c>
      <c r="B68" s="1" t="s">
        <v>305</v>
      </c>
      <c r="C68" s="1" t="s">
        <v>58</v>
      </c>
      <c r="D68" s="1" t="s">
        <v>96</v>
      </c>
      <c r="G68" s="1" t="s">
        <v>153</v>
      </c>
      <c r="H68" s="1" t="s">
        <v>217</v>
      </c>
    </row>
    <row r="69" spans="1:8" x14ac:dyDescent="0.2">
      <c r="A69" s="1">
        <f>280+60+100</f>
        <v>440</v>
      </c>
      <c r="B69" s="1" t="s">
        <v>306</v>
      </c>
      <c r="C69" s="1" t="s">
        <v>97</v>
      </c>
      <c r="D69" s="1" t="s">
        <v>51</v>
      </c>
      <c r="E69" s="1" t="s">
        <v>38</v>
      </c>
      <c r="G69" s="1" t="s">
        <v>153</v>
      </c>
      <c r="H69" s="1" t="s">
        <v>218</v>
      </c>
    </row>
    <row r="70" spans="1:8" x14ac:dyDescent="0.2">
      <c r="H70" s="1">
        <v>0</v>
      </c>
    </row>
    <row r="71" spans="1:8" x14ac:dyDescent="0.2">
      <c r="A71" s="1">
        <f>240+110+100</f>
        <v>450</v>
      </c>
      <c r="B71" s="1" t="s">
        <v>307</v>
      </c>
      <c r="C71" s="1" t="s">
        <v>86</v>
      </c>
      <c r="D71" s="1" t="s">
        <v>39</v>
      </c>
      <c r="E71" s="1" t="s">
        <v>38</v>
      </c>
      <c r="G71" s="1" t="s">
        <v>154</v>
      </c>
      <c r="H71" s="1" t="s">
        <v>219</v>
      </c>
    </row>
    <row r="72" spans="1:8" x14ac:dyDescent="0.2">
      <c r="A72" s="1">
        <f>240+110+100</f>
        <v>450</v>
      </c>
      <c r="B72" s="1" t="s">
        <v>280</v>
      </c>
      <c r="C72" s="1" t="s">
        <v>87</v>
      </c>
      <c r="D72" s="1" t="s">
        <v>39</v>
      </c>
      <c r="E72" s="1" t="s">
        <v>38</v>
      </c>
      <c r="G72" s="1" t="s">
        <v>154</v>
      </c>
      <c r="H72" s="1" t="s">
        <v>220</v>
      </c>
    </row>
    <row r="73" spans="1:8" x14ac:dyDescent="0.2">
      <c r="A73" s="1">
        <f>350+20+100</f>
        <v>470</v>
      </c>
      <c r="B73" s="1" t="s">
        <v>319</v>
      </c>
      <c r="C73" s="1" t="s">
        <v>43</v>
      </c>
      <c r="D73" s="1" t="s">
        <v>11</v>
      </c>
      <c r="E73" s="1" t="s">
        <v>38</v>
      </c>
      <c r="G73" s="1" t="s">
        <v>154</v>
      </c>
      <c r="H73" s="1" t="s">
        <v>221</v>
      </c>
    </row>
    <row r="74" spans="1:8" x14ac:dyDescent="0.2">
      <c r="A74" s="1">
        <f>240+110+100</f>
        <v>450</v>
      </c>
      <c r="B74" s="1" t="s">
        <v>309</v>
      </c>
      <c r="C74" s="1" t="s">
        <v>88</v>
      </c>
      <c r="D74" s="1" t="s">
        <v>39</v>
      </c>
      <c r="E74" s="1" t="s">
        <v>38</v>
      </c>
      <c r="G74" s="1" t="s">
        <v>154</v>
      </c>
      <c r="H74" s="1" t="s">
        <v>222</v>
      </c>
    </row>
    <row r="75" spans="1:8" x14ac:dyDescent="0.2">
      <c r="A75" s="1">
        <f>320+100+20</f>
        <v>440</v>
      </c>
      <c r="B75" s="1" t="s">
        <v>310</v>
      </c>
      <c r="C75" s="1" t="s">
        <v>98</v>
      </c>
      <c r="D75" s="1" t="s">
        <v>38</v>
      </c>
      <c r="E75" s="1" t="s">
        <v>11</v>
      </c>
      <c r="G75" s="1" t="s">
        <v>154</v>
      </c>
      <c r="H75" s="1" t="s">
        <v>223</v>
      </c>
    </row>
    <row r="76" spans="1:8" x14ac:dyDescent="0.2">
      <c r="G76" s="1">
        <v>0</v>
      </c>
      <c r="H76" s="1">
        <v>0</v>
      </c>
    </row>
    <row r="77" spans="1:8" x14ac:dyDescent="0.2">
      <c r="A77" s="1">
        <f>380+20+60</f>
        <v>460</v>
      </c>
      <c r="B77" s="1" t="s">
        <v>329</v>
      </c>
      <c r="C77" s="1" t="s">
        <v>100</v>
      </c>
      <c r="D77" s="1" t="s">
        <v>13</v>
      </c>
      <c r="E77" s="1" t="s">
        <v>90</v>
      </c>
      <c r="G77" s="1" t="s">
        <v>155</v>
      </c>
      <c r="H77" s="1" t="s">
        <v>224</v>
      </c>
    </row>
    <row r="78" spans="1:8" x14ac:dyDescent="0.2">
      <c r="A78" s="1">
        <f>400+20+40</f>
        <v>460</v>
      </c>
      <c r="B78" s="1" t="s">
        <v>330</v>
      </c>
      <c r="C78" s="1" t="s">
        <v>99</v>
      </c>
      <c r="D78" s="1" t="s">
        <v>13</v>
      </c>
      <c r="E78" s="10" t="s">
        <v>35</v>
      </c>
      <c r="G78" s="1" t="s">
        <v>155</v>
      </c>
      <c r="H78" s="1" t="s">
        <v>225</v>
      </c>
    </row>
    <row r="79" spans="1:8" x14ac:dyDescent="0.2">
      <c r="A79" s="1">
        <f>240+200</f>
        <v>440</v>
      </c>
      <c r="B79" s="1" t="s">
        <v>281</v>
      </c>
      <c r="C79" s="1" t="s">
        <v>245</v>
      </c>
      <c r="D79" s="1" t="s">
        <v>92</v>
      </c>
      <c r="G79" s="1" t="s">
        <v>155</v>
      </c>
      <c r="H79" s="1" t="s">
        <v>226</v>
      </c>
    </row>
    <row r="80" spans="1:8" x14ac:dyDescent="0.2">
      <c r="A80" s="1">
        <f>400+20+50</f>
        <v>470</v>
      </c>
      <c r="B80" s="1" t="s">
        <v>336</v>
      </c>
      <c r="C80" s="1" t="s">
        <v>350</v>
      </c>
      <c r="D80" s="1" t="s">
        <v>9</v>
      </c>
      <c r="E80" s="1" t="s">
        <v>142</v>
      </c>
      <c r="G80" s="1" t="s">
        <v>155</v>
      </c>
      <c r="H80" s="1" t="s">
        <v>227</v>
      </c>
    </row>
    <row r="81" spans="1:8" x14ac:dyDescent="0.2">
      <c r="A81" s="1">
        <f>380+20+50</f>
        <v>450</v>
      </c>
      <c r="B81" s="9" t="s">
        <v>337</v>
      </c>
      <c r="C81" s="9" t="s">
        <v>89</v>
      </c>
      <c r="D81" s="1" t="s">
        <v>9</v>
      </c>
      <c r="E81" s="1" t="s">
        <v>142</v>
      </c>
      <c r="G81" s="1" t="s">
        <v>155</v>
      </c>
      <c r="H81" s="1" t="s">
        <v>228</v>
      </c>
    </row>
    <row r="82" spans="1:8" x14ac:dyDescent="0.2">
      <c r="G82" s="1">
        <v>0</v>
      </c>
      <c r="H82" s="1">
        <v>0</v>
      </c>
    </row>
    <row r="83" spans="1:8" x14ac:dyDescent="0.2">
      <c r="A83" s="1">
        <f>300+100+60</f>
        <v>460</v>
      </c>
      <c r="B83" s="1" t="s">
        <v>315</v>
      </c>
      <c r="C83" s="1" t="s">
        <v>127</v>
      </c>
      <c r="D83" s="1" t="s">
        <v>10</v>
      </c>
      <c r="E83" s="1" t="s">
        <v>111</v>
      </c>
      <c r="G83" s="1" t="s">
        <v>162</v>
      </c>
      <c r="H83" s="1" t="s">
        <v>229</v>
      </c>
    </row>
    <row r="84" spans="1:8" x14ac:dyDescent="0.2">
      <c r="A84" s="1">
        <f>240+180+20</f>
        <v>440</v>
      </c>
      <c r="B84" s="1" t="s">
        <v>316</v>
      </c>
      <c r="C84" s="1" t="s">
        <v>122</v>
      </c>
      <c r="D84" s="1" t="s">
        <v>62</v>
      </c>
      <c r="E84" s="1" t="s">
        <v>11</v>
      </c>
      <c r="G84" s="1" t="s">
        <v>162</v>
      </c>
      <c r="H84" s="1" t="s">
        <v>230</v>
      </c>
    </row>
    <row r="85" spans="1:8" x14ac:dyDescent="0.2">
      <c r="A85" s="1">
        <f>240+180+20</f>
        <v>440</v>
      </c>
      <c r="B85" s="1" t="s">
        <v>353</v>
      </c>
      <c r="C85" s="1" t="s">
        <v>358</v>
      </c>
      <c r="D85" s="1" t="s">
        <v>62</v>
      </c>
      <c r="E85" s="1" t="s">
        <v>11</v>
      </c>
      <c r="G85" s="1" t="s">
        <v>162</v>
      </c>
    </row>
    <row r="87" spans="1:8" x14ac:dyDescent="0.2">
      <c r="A87" s="1">
        <f>400+50</f>
        <v>450</v>
      </c>
      <c r="B87" s="1" t="s">
        <v>370</v>
      </c>
      <c r="C87" s="1" t="s">
        <v>383</v>
      </c>
      <c r="D87" s="1" t="s">
        <v>367</v>
      </c>
      <c r="G87" s="1" t="s">
        <v>382</v>
      </c>
    </row>
    <row r="88" spans="1:8" x14ac:dyDescent="0.2">
      <c r="A88" s="1">
        <f>400+80</f>
        <v>480</v>
      </c>
      <c r="B88" s="1" t="s">
        <v>371</v>
      </c>
      <c r="C88" s="1" t="s">
        <v>389</v>
      </c>
      <c r="D88" s="1" t="s">
        <v>386</v>
      </c>
      <c r="G88" s="1" t="s">
        <v>382</v>
      </c>
    </row>
    <row r="89" spans="1:8" x14ac:dyDescent="0.2">
      <c r="A89" s="1">
        <f>400</f>
        <v>400</v>
      </c>
      <c r="B89" s="1" t="s">
        <v>369</v>
      </c>
      <c r="C89" s="1" t="s">
        <v>387</v>
      </c>
      <c r="G89" s="1" t="s">
        <v>382</v>
      </c>
    </row>
    <row r="90" spans="1:8" x14ac:dyDescent="0.2">
      <c r="A90" s="1">
        <f>300+120+50</f>
        <v>470</v>
      </c>
      <c r="B90" s="1" t="s">
        <v>376</v>
      </c>
      <c r="C90" s="1" t="s">
        <v>378</v>
      </c>
      <c r="D90" s="1" t="s">
        <v>375</v>
      </c>
      <c r="E90" s="1" t="s">
        <v>14</v>
      </c>
      <c r="G90" s="1" t="s">
        <v>382</v>
      </c>
    </row>
    <row r="91" spans="1:8" x14ac:dyDescent="0.2">
      <c r="A91" s="1">
        <f>280+100+50</f>
        <v>430</v>
      </c>
      <c r="B91" s="1" t="s">
        <v>379</v>
      </c>
      <c r="C91" s="1" t="s">
        <v>385</v>
      </c>
      <c r="D91" s="1" t="s">
        <v>388</v>
      </c>
      <c r="E91" s="1" t="s">
        <v>142</v>
      </c>
      <c r="G91" s="1" t="s">
        <v>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9CB6-3406-5947-A7A7-5ED38AF8E711}">
  <dimension ref="A3:H91"/>
  <sheetViews>
    <sheetView zoomScaleNormal="100" workbookViewId="0">
      <selection activeCell="F27" sqref="F27"/>
    </sheetView>
  </sheetViews>
  <sheetFormatPr baseColWidth="10" defaultRowHeight="15" x14ac:dyDescent="0.2"/>
  <cols>
    <col min="1" max="1" width="10.83203125" style="1"/>
    <col min="2" max="2" width="34.5" style="1" customWidth="1"/>
    <col min="3" max="3" width="33.5" style="1" customWidth="1"/>
    <col min="4" max="4" width="35.33203125" style="1" customWidth="1"/>
    <col min="5" max="5" width="34.33203125" style="1" customWidth="1"/>
    <col min="6" max="6" width="29.83203125" style="1" customWidth="1"/>
    <col min="7" max="7" width="13.6640625" style="1" bestFit="1" customWidth="1"/>
    <col min="8" max="16384" width="10.83203125" style="1"/>
  </cols>
  <sheetData>
    <row r="3" spans="1:8" ht="16" x14ac:dyDescent="0.2">
      <c r="C3" s="2" t="s">
        <v>2</v>
      </c>
      <c r="D3" s="3" t="s">
        <v>0</v>
      </c>
      <c r="E3" s="3" t="s">
        <v>1</v>
      </c>
      <c r="F3" s="12" t="s">
        <v>157</v>
      </c>
      <c r="G3" s="11" t="s">
        <v>393</v>
      </c>
    </row>
    <row r="4" spans="1:8" x14ac:dyDescent="0.2">
      <c r="C4" s="2">
        <v>2000</v>
      </c>
      <c r="D4" s="5">
        <f>C4*25%</f>
        <v>500</v>
      </c>
      <c r="E4" s="5">
        <f>C4*5%</f>
        <v>100</v>
      </c>
      <c r="F4" s="12" t="s">
        <v>158</v>
      </c>
      <c r="G4" s="11" t="s">
        <v>394</v>
      </c>
    </row>
    <row r="5" spans="1:8" x14ac:dyDescent="0.2">
      <c r="F5" s="12" t="s">
        <v>159</v>
      </c>
      <c r="G5" s="11" t="s">
        <v>395</v>
      </c>
    </row>
    <row r="6" spans="1:8" ht="16" x14ac:dyDescent="0.2">
      <c r="D6" s="6" t="s">
        <v>231</v>
      </c>
    </row>
    <row r="7" spans="1:8" x14ac:dyDescent="0.2">
      <c r="B7" s="7" t="s">
        <v>259</v>
      </c>
    </row>
    <row r="8" spans="1:8" x14ac:dyDescent="0.2">
      <c r="A8" s="1">
        <f>380+100</f>
        <v>480</v>
      </c>
      <c r="B8" s="1" t="s">
        <v>282</v>
      </c>
      <c r="C8" s="1" t="s">
        <v>130</v>
      </c>
      <c r="D8" s="10" t="s">
        <v>112</v>
      </c>
      <c r="G8" s="1" t="s">
        <v>145</v>
      </c>
      <c r="H8" s="1" t="s">
        <v>169</v>
      </c>
    </row>
    <row r="9" spans="1:8" x14ac:dyDescent="0.2">
      <c r="A9" s="1">
        <f>300+100+120</f>
        <v>520</v>
      </c>
      <c r="B9" s="1" t="s">
        <v>260</v>
      </c>
      <c r="C9" s="1" t="s">
        <v>120</v>
      </c>
      <c r="D9" s="10" t="s">
        <v>112</v>
      </c>
      <c r="E9" s="1" t="s">
        <v>91</v>
      </c>
      <c r="G9" s="1" t="s">
        <v>145</v>
      </c>
      <c r="H9" s="1" t="s">
        <v>170</v>
      </c>
    </row>
    <row r="10" spans="1:8" x14ac:dyDescent="0.2">
      <c r="A10" s="1">
        <f>300+100+120</f>
        <v>520</v>
      </c>
      <c r="B10" s="1" t="s">
        <v>261</v>
      </c>
      <c r="C10" s="1" t="s">
        <v>126</v>
      </c>
      <c r="D10" s="1" t="s">
        <v>112</v>
      </c>
      <c r="E10" s="1" t="s">
        <v>91</v>
      </c>
      <c r="G10" s="1" t="s">
        <v>145</v>
      </c>
      <c r="H10" s="1" t="s">
        <v>171</v>
      </c>
    </row>
    <row r="11" spans="1:8" x14ac:dyDescent="0.2">
      <c r="A11" s="1">
        <f>300+100+120</f>
        <v>520</v>
      </c>
      <c r="B11" s="1" t="s">
        <v>262</v>
      </c>
      <c r="C11" s="1" t="s">
        <v>128</v>
      </c>
      <c r="D11" s="1" t="s">
        <v>112</v>
      </c>
      <c r="E11" s="1" t="s">
        <v>91</v>
      </c>
      <c r="G11" s="1" t="s">
        <v>145</v>
      </c>
      <c r="H11" s="1" t="s">
        <v>173</v>
      </c>
    </row>
    <row r="12" spans="1:8" x14ac:dyDescent="0.2">
      <c r="A12" s="1">
        <f>380+100</f>
        <v>480</v>
      </c>
      <c r="B12" s="1" t="s">
        <v>340</v>
      </c>
      <c r="C12" s="1" t="s">
        <v>322</v>
      </c>
      <c r="D12" s="1" t="s">
        <v>112</v>
      </c>
      <c r="G12" s="1" t="s">
        <v>145</v>
      </c>
      <c r="H12" s="1" t="s">
        <v>174</v>
      </c>
    </row>
    <row r="13" spans="1:8" x14ac:dyDescent="0.2">
      <c r="A13" s="1">
        <f>400+100</f>
        <v>500</v>
      </c>
      <c r="B13" s="1" t="s">
        <v>341</v>
      </c>
      <c r="C13" s="1" t="s">
        <v>84</v>
      </c>
      <c r="D13" s="1" t="s">
        <v>112</v>
      </c>
      <c r="G13" s="1" t="s">
        <v>145</v>
      </c>
      <c r="H13" s="1" t="s">
        <v>172</v>
      </c>
    </row>
    <row r="14" spans="1:8" x14ac:dyDescent="0.2">
      <c r="G14" s="1">
        <v>0</v>
      </c>
      <c r="H14" s="1">
        <v>0</v>
      </c>
    </row>
    <row r="15" spans="1:8" x14ac:dyDescent="0.2">
      <c r="A15" s="1">
        <f>380+70+50</f>
        <v>500</v>
      </c>
      <c r="B15" s="1" t="s">
        <v>266</v>
      </c>
      <c r="C15" s="1" t="s">
        <v>130</v>
      </c>
      <c r="D15" s="1" t="s">
        <v>4</v>
      </c>
      <c r="E15" s="10" t="s">
        <v>111</v>
      </c>
      <c r="G15" s="1" t="s">
        <v>146</v>
      </c>
      <c r="H15" s="1" t="s">
        <v>175</v>
      </c>
    </row>
    <row r="16" spans="1:8" x14ac:dyDescent="0.2">
      <c r="A16" s="1">
        <f>300+120+100</f>
        <v>520</v>
      </c>
      <c r="B16" s="1" t="s">
        <v>331</v>
      </c>
      <c r="C16" s="1" t="s">
        <v>126</v>
      </c>
      <c r="D16" s="1" t="s">
        <v>32</v>
      </c>
      <c r="E16" s="1" t="s">
        <v>112</v>
      </c>
      <c r="G16" s="1" t="s">
        <v>146</v>
      </c>
      <c r="H16" s="1" t="s">
        <v>176</v>
      </c>
    </row>
    <row r="17" spans="1:8" x14ac:dyDescent="0.2">
      <c r="A17" s="1">
        <f>350+70+100</f>
        <v>520</v>
      </c>
      <c r="B17" s="1" t="s">
        <v>324</v>
      </c>
      <c r="C17" s="1" t="s">
        <v>132</v>
      </c>
      <c r="D17" s="1" t="s">
        <v>4</v>
      </c>
      <c r="E17" s="1" t="s">
        <v>112</v>
      </c>
      <c r="G17" s="1" t="s">
        <v>146</v>
      </c>
      <c r="H17" s="1" t="s">
        <v>177</v>
      </c>
    </row>
    <row r="18" spans="1:8" x14ac:dyDescent="0.2">
      <c r="A18" s="1">
        <f>250+70+150</f>
        <v>470</v>
      </c>
      <c r="B18" s="1" t="s">
        <v>345</v>
      </c>
      <c r="C18" s="1" t="s">
        <v>8</v>
      </c>
      <c r="D18" s="1" t="s">
        <v>4</v>
      </c>
      <c r="E18" s="1" t="s">
        <v>133</v>
      </c>
      <c r="G18" s="1" t="s">
        <v>146</v>
      </c>
      <c r="H18" s="1" t="s">
        <v>178</v>
      </c>
    </row>
    <row r="19" spans="1:8" x14ac:dyDescent="0.2">
      <c r="A19" s="1">
        <f>280+120+100</f>
        <v>500</v>
      </c>
      <c r="B19" s="1" t="s">
        <v>347</v>
      </c>
      <c r="C19" s="1" t="s">
        <v>263</v>
      </c>
      <c r="D19" s="1" t="s">
        <v>348</v>
      </c>
      <c r="E19" s="1" t="s">
        <v>112</v>
      </c>
      <c r="G19" s="1" t="s">
        <v>146</v>
      </c>
      <c r="H19" s="1" t="s">
        <v>179</v>
      </c>
    </row>
    <row r="20" spans="1:8" x14ac:dyDescent="0.2">
      <c r="A20" s="1">
        <f>300+120+50</f>
        <v>470</v>
      </c>
      <c r="B20" s="1" t="s">
        <v>338</v>
      </c>
      <c r="C20" s="1" t="s">
        <v>128</v>
      </c>
      <c r="D20" s="1" t="s">
        <v>348</v>
      </c>
      <c r="E20" s="10" t="s">
        <v>111</v>
      </c>
      <c r="G20" s="1" t="s">
        <v>146</v>
      </c>
      <c r="H20" s="1" t="s">
        <v>180</v>
      </c>
    </row>
    <row r="21" spans="1:8" x14ac:dyDescent="0.2">
      <c r="G21" s="1">
        <v>0</v>
      </c>
      <c r="H21" s="1">
        <v>0</v>
      </c>
    </row>
    <row r="22" spans="1:8" x14ac:dyDescent="0.2">
      <c r="A22" s="1">
        <f>420+40</f>
        <v>460</v>
      </c>
      <c r="B22" s="1" t="s">
        <v>284</v>
      </c>
      <c r="C22" s="1" t="s">
        <v>110</v>
      </c>
      <c r="D22" s="1" t="s">
        <v>56</v>
      </c>
      <c r="G22" s="1" t="s">
        <v>147</v>
      </c>
      <c r="H22" s="1" t="s">
        <v>181</v>
      </c>
    </row>
    <row r="23" spans="1:8" x14ac:dyDescent="0.2">
      <c r="A23" s="1">
        <f>300+40+120</f>
        <v>460</v>
      </c>
      <c r="B23" s="1" t="s">
        <v>285</v>
      </c>
      <c r="C23" s="1" t="s">
        <v>53</v>
      </c>
      <c r="D23" s="1" t="s">
        <v>56</v>
      </c>
      <c r="E23" s="1" t="s">
        <v>91</v>
      </c>
      <c r="G23" s="1" t="s">
        <v>147</v>
      </c>
      <c r="H23" s="1" t="s">
        <v>182</v>
      </c>
    </row>
    <row r="24" spans="1:8" x14ac:dyDescent="0.2">
      <c r="A24" s="1">
        <f>400+60</f>
        <v>460</v>
      </c>
      <c r="B24" s="1" t="s">
        <v>355</v>
      </c>
      <c r="C24" s="1" t="s">
        <v>356</v>
      </c>
      <c r="D24" s="1" t="s">
        <v>90</v>
      </c>
      <c r="G24" s="1" t="s">
        <v>147</v>
      </c>
    </row>
    <row r="25" spans="1:8" x14ac:dyDescent="0.2">
      <c r="A25" s="1">
        <f>350+20+120</f>
        <v>490</v>
      </c>
      <c r="B25" s="1" t="s">
        <v>317</v>
      </c>
      <c r="C25" s="1" t="s">
        <v>71</v>
      </c>
      <c r="D25" s="1" t="s">
        <v>11</v>
      </c>
      <c r="E25" s="1" t="s">
        <v>91</v>
      </c>
      <c r="G25" s="1" t="s">
        <v>147</v>
      </c>
      <c r="H25" s="1" t="s">
        <v>183</v>
      </c>
    </row>
    <row r="26" spans="1:8" x14ac:dyDescent="0.2">
      <c r="A26" s="1">
        <f>270+90+120</f>
        <v>480</v>
      </c>
      <c r="B26" s="1" t="s">
        <v>265</v>
      </c>
      <c r="C26" s="1" t="s">
        <v>65</v>
      </c>
      <c r="D26" s="1" t="s">
        <v>23</v>
      </c>
      <c r="E26" s="1" t="s">
        <v>91</v>
      </c>
      <c r="G26" s="1" t="s">
        <v>147</v>
      </c>
      <c r="H26" s="1" t="s">
        <v>184</v>
      </c>
    </row>
    <row r="27" spans="1:8" x14ac:dyDescent="0.2">
      <c r="A27" s="1">
        <f>270+20+120+90</f>
        <v>500</v>
      </c>
      <c r="B27" s="1" t="s">
        <v>264</v>
      </c>
      <c r="C27" s="1" t="s">
        <v>65</v>
      </c>
      <c r="D27" s="1" t="s">
        <v>24</v>
      </c>
      <c r="E27" s="1" t="s">
        <v>11</v>
      </c>
      <c r="F27" s="10" t="s">
        <v>112</v>
      </c>
      <c r="G27" s="1" t="s">
        <v>147</v>
      </c>
      <c r="H27" s="1" t="s">
        <v>185</v>
      </c>
    </row>
    <row r="28" spans="1:8" x14ac:dyDescent="0.2">
      <c r="A28" s="11">
        <v>480</v>
      </c>
      <c r="B28" s="11" t="s">
        <v>287</v>
      </c>
      <c r="C28" s="11" t="s">
        <v>105</v>
      </c>
      <c r="D28" s="11" t="s">
        <v>11</v>
      </c>
      <c r="E28" s="11" t="s">
        <v>10</v>
      </c>
      <c r="G28" s="1" t="s">
        <v>147</v>
      </c>
      <c r="H28" s="1" t="s">
        <v>186</v>
      </c>
    </row>
    <row r="29" spans="1:8" x14ac:dyDescent="0.2">
      <c r="A29" s="1">
        <f>480</f>
        <v>480</v>
      </c>
      <c r="B29" s="11" t="s">
        <v>354</v>
      </c>
      <c r="C29" s="11" t="s">
        <v>361</v>
      </c>
      <c r="D29" s="11"/>
      <c r="F29" s="11"/>
      <c r="G29" s="11" t="s">
        <v>147</v>
      </c>
    </row>
    <row r="30" spans="1:8" x14ac:dyDescent="0.2">
      <c r="G30" s="1">
        <v>0</v>
      </c>
      <c r="H30" s="1">
        <v>0</v>
      </c>
    </row>
    <row r="31" spans="1:8" x14ac:dyDescent="0.2">
      <c r="A31" s="1">
        <f>270+240</f>
        <v>510</v>
      </c>
      <c r="B31" s="1" t="s">
        <v>267</v>
      </c>
      <c r="C31" s="1" t="s">
        <v>65</v>
      </c>
      <c r="D31" s="1" t="s">
        <v>94</v>
      </c>
      <c r="G31" s="1" t="s">
        <v>148</v>
      </c>
      <c r="H31" s="1" t="s">
        <v>187</v>
      </c>
    </row>
    <row r="32" spans="1:8" x14ac:dyDescent="0.2">
      <c r="A32" s="1">
        <f>270+120+120</f>
        <v>510</v>
      </c>
      <c r="B32" s="1" t="s">
        <v>332</v>
      </c>
      <c r="C32" s="1" t="s">
        <v>3</v>
      </c>
      <c r="D32" s="1" t="s">
        <v>348</v>
      </c>
      <c r="E32" s="1" t="s">
        <v>91</v>
      </c>
      <c r="F32" s="10"/>
      <c r="G32" s="1" t="s">
        <v>148</v>
      </c>
      <c r="H32" s="1" t="s">
        <v>188</v>
      </c>
    </row>
    <row r="33" spans="1:8" x14ac:dyDescent="0.2">
      <c r="A33" s="1">
        <f>200+240+60</f>
        <v>500</v>
      </c>
      <c r="B33" s="1" t="s">
        <v>269</v>
      </c>
      <c r="C33" s="1" t="s">
        <v>21</v>
      </c>
      <c r="D33" s="1" t="s">
        <v>255</v>
      </c>
      <c r="E33" s="1" t="s">
        <v>90</v>
      </c>
      <c r="G33" s="1" t="s">
        <v>148</v>
      </c>
      <c r="H33" s="1" t="s">
        <v>189</v>
      </c>
    </row>
    <row r="34" spans="1:8" x14ac:dyDescent="0.2">
      <c r="A34" s="1">
        <f>525</f>
        <v>525</v>
      </c>
      <c r="B34" s="1" t="s">
        <v>288</v>
      </c>
      <c r="C34" s="1" t="s">
        <v>114</v>
      </c>
      <c r="G34" s="1" t="s">
        <v>148</v>
      </c>
      <c r="H34" s="1" t="s">
        <v>190</v>
      </c>
    </row>
    <row r="35" spans="1:8" x14ac:dyDescent="0.2">
      <c r="A35" s="1">
        <f>500</f>
        <v>500</v>
      </c>
      <c r="B35" s="1" t="s">
        <v>289</v>
      </c>
      <c r="C35" s="1" t="s">
        <v>167</v>
      </c>
      <c r="G35" s="1" t="s">
        <v>148</v>
      </c>
      <c r="H35" s="1" t="s">
        <v>191</v>
      </c>
    </row>
    <row r="36" spans="1:8" x14ac:dyDescent="0.2">
      <c r="G36" s="1">
        <v>0</v>
      </c>
      <c r="H36" s="1">
        <v>0</v>
      </c>
    </row>
    <row r="37" spans="1:8" x14ac:dyDescent="0.2">
      <c r="A37" s="1">
        <f>320+40+100</f>
        <v>460</v>
      </c>
      <c r="B37" s="1" t="s">
        <v>290</v>
      </c>
      <c r="C37" s="1" t="s">
        <v>73</v>
      </c>
      <c r="D37" s="1" t="s">
        <v>56</v>
      </c>
      <c r="E37" s="1" t="s">
        <v>10</v>
      </c>
      <c r="G37" s="1" t="s">
        <v>149</v>
      </c>
      <c r="H37" s="1" t="s">
        <v>192</v>
      </c>
    </row>
    <row r="38" spans="1:8" x14ac:dyDescent="0.2">
      <c r="A38" s="1">
        <f>360+40+100</f>
        <v>500</v>
      </c>
      <c r="B38" s="1" t="s">
        <v>291</v>
      </c>
      <c r="C38" s="1" t="s">
        <v>74</v>
      </c>
      <c r="D38" s="1" t="s">
        <v>56</v>
      </c>
      <c r="E38" s="1" t="s">
        <v>10</v>
      </c>
      <c r="G38" s="1" t="s">
        <v>149</v>
      </c>
      <c r="H38" s="1" t="s">
        <v>193</v>
      </c>
    </row>
    <row r="39" spans="1:8" x14ac:dyDescent="0.2">
      <c r="G39" s="1">
        <v>0</v>
      </c>
      <c r="H39" s="1">
        <v>0</v>
      </c>
    </row>
    <row r="40" spans="1:8" x14ac:dyDescent="0.2">
      <c r="A40" s="1">
        <f>240+220+50</f>
        <v>510</v>
      </c>
      <c r="B40" s="1" t="s">
        <v>270</v>
      </c>
      <c r="C40" s="1" t="s">
        <v>134</v>
      </c>
      <c r="D40" s="1" t="s">
        <v>258</v>
      </c>
      <c r="E40" s="1" t="s">
        <v>14</v>
      </c>
      <c r="G40" s="1" t="s">
        <v>150</v>
      </c>
      <c r="H40" s="1" t="s">
        <v>194</v>
      </c>
    </row>
    <row r="41" spans="1:8" x14ac:dyDescent="0.2">
      <c r="A41" s="1">
        <f>240+220+50</f>
        <v>510</v>
      </c>
      <c r="B41" s="1" t="s">
        <v>271</v>
      </c>
      <c r="C41" s="1" t="s">
        <v>134</v>
      </c>
      <c r="D41" s="1" t="s">
        <v>106</v>
      </c>
      <c r="E41" s="1" t="s">
        <v>14</v>
      </c>
      <c r="G41" s="1" t="s">
        <v>150</v>
      </c>
      <c r="H41" s="1" t="s">
        <v>195</v>
      </c>
    </row>
    <row r="42" spans="1:8" x14ac:dyDescent="0.2">
      <c r="A42" s="1">
        <f>240+230+50</f>
        <v>520</v>
      </c>
      <c r="B42" s="1" t="s">
        <v>272</v>
      </c>
      <c r="C42" s="1" t="s">
        <v>134</v>
      </c>
      <c r="D42" s="1" t="s">
        <v>107</v>
      </c>
      <c r="E42" s="1" t="s">
        <v>26</v>
      </c>
      <c r="G42" s="1" t="s">
        <v>150</v>
      </c>
      <c r="H42" s="1" t="s">
        <v>196</v>
      </c>
    </row>
    <row r="43" spans="1:8" x14ac:dyDescent="0.2">
      <c r="A43" s="1">
        <f>330+150</f>
        <v>480</v>
      </c>
      <c r="B43" s="1" t="s">
        <v>273</v>
      </c>
      <c r="C43" s="1" t="s">
        <v>138</v>
      </c>
      <c r="D43" s="1" t="s">
        <v>248</v>
      </c>
      <c r="G43" s="1" t="s">
        <v>150</v>
      </c>
      <c r="H43" s="1" t="s">
        <v>197</v>
      </c>
    </row>
    <row r="44" spans="1:8" x14ac:dyDescent="0.2">
      <c r="G44" s="1">
        <v>0</v>
      </c>
      <c r="H44" s="1">
        <v>0</v>
      </c>
    </row>
    <row r="45" spans="1:8" x14ac:dyDescent="0.2">
      <c r="A45" s="1">
        <f>280+220</f>
        <v>500</v>
      </c>
      <c r="B45" s="1" t="s">
        <v>274</v>
      </c>
      <c r="C45" s="1" t="s">
        <v>85</v>
      </c>
      <c r="D45" s="1" t="s">
        <v>258</v>
      </c>
      <c r="G45" s="1" t="s">
        <v>151</v>
      </c>
      <c r="H45" s="1" t="s">
        <v>198</v>
      </c>
    </row>
    <row r="46" spans="1:8" x14ac:dyDescent="0.2">
      <c r="A46" s="1">
        <f>210+220+50</f>
        <v>480</v>
      </c>
      <c r="B46" s="1" t="s">
        <v>275</v>
      </c>
      <c r="C46" s="1" t="s">
        <v>95</v>
      </c>
      <c r="D46" s="1" t="s">
        <v>106</v>
      </c>
      <c r="E46" s="1" t="s">
        <v>14</v>
      </c>
      <c r="G46" s="1" t="s">
        <v>151</v>
      </c>
      <c r="H46" s="1" t="s">
        <v>199</v>
      </c>
    </row>
    <row r="47" spans="1:8" x14ac:dyDescent="0.2">
      <c r="A47" s="1">
        <f>210+230+50</f>
        <v>490</v>
      </c>
      <c r="B47" s="1" t="s">
        <v>276</v>
      </c>
      <c r="C47" s="1" t="s">
        <v>95</v>
      </c>
      <c r="D47" s="1" t="s">
        <v>107</v>
      </c>
      <c r="E47" s="1" t="s">
        <v>14</v>
      </c>
      <c r="G47" s="1" t="s">
        <v>151</v>
      </c>
      <c r="H47" s="1" t="s">
        <v>200</v>
      </c>
    </row>
    <row r="48" spans="1:8" x14ac:dyDescent="0.2">
      <c r="A48" s="1">
        <f>400+100</f>
        <v>500</v>
      </c>
      <c r="B48" s="1" t="s">
        <v>292</v>
      </c>
      <c r="C48" s="1" t="s">
        <v>108</v>
      </c>
      <c r="D48" s="1" t="s">
        <v>10</v>
      </c>
      <c r="G48" s="1" t="s">
        <v>151</v>
      </c>
      <c r="H48" s="1" t="s">
        <v>201</v>
      </c>
    </row>
    <row r="49" spans="1:8" x14ac:dyDescent="0.2">
      <c r="A49" s="1">
        <f>400+100</f>
        <v>500</v>
      </c>
      <c r="B49" s="1" t="s">
        <v>362</v>
      </c>
      <c r="C49" s="1" t="s">
        <v>365</v>
      </c>
      <c r="D49" s="1" t="s">
        <v>10</v>
      </c>
      <c r="G49" s="1" t="s">
        <v>151</v>
      </c>
    </row>
    <row r="50" spans="1:8" x14ac:dyDescent="0.2">
      <c r="A50" s="1">
        <f>320+100+40+40</f>
        <v>500</v>
      </c>
      <c r="B50" s="1" t="s">
        <v>293</v>
      </c>
      <c r="C50" s="1" t="s">
        <v>76</v>
      </c>
      <c r="D50" s="1" t="s">
        <v>10</v>
      </c>
      <c r="E50" s="1" t="s">
        <v>56</v>
      </c>
      <c r="G50" s="1" t="s">
        <v>151</v>
      </c>
      <c r="H50" s="1" t="s">
        <v>202</v>
      </c>
    </row>
    <row r="51" spans="1:8" x14ac:dyDescent="0.2">
      <c r="A51" s="1">
        <f>420+50+40</f>
        <v>510</v>
      </c>
      <c r="B51" s="1" t="s">
        <v>294</v>
      </c>
      <c r="C51" s="1" t="s">
        <v>109</v>
      </c>
      <c r="D51" s="1" t="s">
        <v>14</v>
      </c>
      <c r="E51" s="1" t="s">
        <v>56</v>
      </c>
      <c r="G51" s="1" t="s">
        <v>151</v>
      </c>
      <c r="H51" s="1" t="s">
        <v>203</v>
      </c>
    </row>
    <row r="52" spans="1:8" x14ac:dyDescent="0.2">
      <c r="G52" s="1">
        <v>0</v>
      </c>
      <c r="H52" s="1">
        <v>0</v>
      </c>
    </row>
    <row r="53" spans="1:8" x14ac:dyDescent="0.2">
      <c r="A53" s="1">
        <f>240+120+100+50</f>
        <v>510</v>
      </c>
      <c r="B53" s="1" t="s">
        <v>277</v>
      </c>
      <c r="C53" s="1" t="s">
        <v>134</v>
      </c>
      <c r="D53" s="1" t="s">
        <v>32</v>
      </c>
      <c r="E53" s="1" t="s">
        <v>10</v>
      </c>
      <c r="F53" s="1" t="s">
        <v>142</v>
      </c>
      <c r="G53" s="1" t="s">
        <v>156</v>
      </c>
      <c r="H53" s="1" t="s">
        <v>204</v>
      </c>
    </row>
    <row r="54" spans="1:8" x14ac:dyDescent="0.2">
      <c r="A54" s="1">
        <f>320+120+50</f>
        <v>490</v>
      </c>
      <c r="B54" s="1" t="s">
        <v>333</v>
      </c>
      <c r="C54" s="1" t="s">
        <v>76</v>
      </c>
      <c r="D54" s="1" t="s">
        <v>32</v>
      </c>
      <c r="E54" s="1" t="s">
        <v>14</v>
      </c>
      <c r="G54" s="1" t="s">
        <v>156</v>
      </c>
      <c r="H54" s="1" t="s">
        <v>205</v>
      </c>
    </row>
    <row r="55" spans="1:8" x14ac:dyDescent="0.2">
      <c r="A55" s="1">
        <f>480+20</f>
        <v>500</v>
      </c>
      <c r="B55" s="1" t="s">
        <v>296</v>
      </c>
      <c r="C55" s="1" t="s">
        <v>113</v>
      </c>
      <c r="D55" s="1" t="s">
        <v>11</v>
      </c>
      <c r="G55" s="1" t="s">
        <v>156</v>
      </c>
      <c r="H55" s="1" t="s">
        <v>206</v>
      </c>
    </row>
    <row r="56" spans="1:8" x14ac:dyDescent="0.2">
      <c r="A56" s="1">
        <f>400+120</f>
        <v>520</v>
      </c>
      <c r="B56" s="1" t="s">
        <v>334</v>
      </c>
      <c r="C56" s="1" t="s">
        <v>108</v>
      </c>
      <c r="D56" s="1" t="s">
        <v>32</v>
      </c>
      <c r="G56" s="1" t="s">
        <v>156</v>
      </c>
      <c r="H56" s="1" t="s">
        <v>207</v>
      </c>
    </row>
    <row r="57" spans="1:8" x14ac:dyDescent="0.2">
      <c r="A57" s="1">
        <f>440+20+50</f>
        <v>510</v>
      </c>
      <c r="B57" s="1" t="s">
        <v>335</v>
      </c>
      <c r="C57" s="1" t="s">
        <v>115</v>
      </c>
      <c r="D57" s="1" t="s">
        <v>11</v>
      </c>
      <c r="E57" s="1" t="s">
        <v>14</v>
      </c>
      <c r="G57" s="1" t="s">
        <v>156</v>
      </c>
      <c r="H57" s="1" t="s">
        <v>208</v>
      </c>
    </row>
    <row r="58" spans="1:8" x14ac:dyDescent="0.2">
      <c r="G58" s="1">
        <v>0</v>
      </c>
      <c r="H58" s="1">
        <v>0</v>
      </c>
    </row>
    <row r="59" spans="1:8" x14ac:dyDescent="0.2">
      <c r="A59" s="1">
        <f>260+20+160+40</f>
        <v>480</v>
      </c>
      <c r="B59" s="1" t="s">
        <v>299</v>
      </c>
      <c r="C59" s="1" t="s">
        <v>123</v>
      </c>
      <c r="D59" s="1" t="s">
        <v>11</v>
      </c>
      <c r="E59" s="1" t="s">
        <v>66</v>
      </c>
      <c r="F59" s="1" t="s">
        <v>111</v>
      </c>
      <c r="G59" s="1" t="s">
        <v>152</v>
      </c>
      <c r="H59" s="1" t="s">
        <v>209</v>
      </c>
    </row>
    <row r="60" spans="1:8" x14ac:dyDescent="0.2">
      <c r="A60" s="1">
        <f>240+240</f>
        <v>480</v>
      </c>
      <c r="B60" s="1" t="s">
        <v>278</v>
      </c>
      <c r="C60" s="1" t="s">
        <v>245</v>
      </c>
      <c r="D60" s="1" t="s">
        <v>117</v>
      </c>
      <c r="G60" s="1" t="s">
        <v>152</v>
      </c>
      <c r="H60" s="1" t="s">
        <v>210</v>
      </c>
    </row>
    <row r="61" spans="1:8" x14ac:dyDescent="0.2">
      <c r="A61" s="1">
        <f>240+110+160</f>
        <v>510</v>
      </c>
      <c r="B61" s="1" t="s">
        <v>279</v>
      </c>
      <c r="C61" s="1" t="s">
        <v>131</v>
      </c>
      <c r="D61" s="1" t="s">
        <v>39</v>
      </c>
      <c r="E61" s="1" t="s">
        <v>66</v>
      </c>
      <c r="G61" s="1" t="s">
        <v>152</v>
      </c>
      <c r="H61" s="1" t="s">
        <v>211</v>
      </c>
    </row>
    <row r="62" spans="1:8" x14ac:dyDescent="0.2">
      <c r="A62" s="1">
        <f>320+80+60+40</f>
        <v>500</v>
      </c>
      <c r="B62" s="1" t="s">
        <v>300</v>
      </c>
      <c r="C62" s="1" t="s">
        <v>129</v>
      </c>
      <c r="D62" s="1" t="s">
        <v>70</v>
      </c>
      <c r="E62" s="1" t="s">
        <v>35</v>
      </c>
      <c r="F62" s="1" t="s">
        <v>111</v>
      </c>
      <c r="G62" s="1" t="s">
        <v>152</v>
      </c>
      <c r="H62" s="1" t="s">
        <v>212</v>
      </c>
    </row>
    <row r="63" spans="1:8" x14ac:dyDescent="0.2">
      <c r="A63" s="1">
        <f>360+20+60+40</f>
        <v>480</v>
      </c>
      <c r="B63" s="1" t="s">
        <v>327</v>
      </c>
      <c r="C63" s="1" t="s">
        <v>101</v>
      </c>
      <c r="D63" s="1" t="s">
        <v>11</v>
      </c>
      <c r="E63" s="1" t="s">
        <v>111</v>
      </c>
      <c r="G63" s="1" t="s">
        <v>152</v>
      </c>
      <c r="H63" s="1" t="s">
        <v>213</v>
      </c>
    </row>
    <row r="64" spans="1:8" x14ac:dyDescent="0.2">
      <c r="A64" s="1">
        <f>360+20+60+40</f>
        <v>480</v>
      </c>
      <c r="B64" s="1" t="s">
        <v>328</v>
      </c>
      <c r="C64" s="1" t="s">
        <v>102</v>
      </c>
      <c r="D64" s="1" t="s">
        <v>11</v>
      </c>
      <c r="E64" s="1" t="s">
        <v>111</v>
      </c>
      <c r="G64" s="1" t="s">
        <v>152</v>
      </c>
      <c r="H64" s="1" t="s">
        <v>214</v>
      </c>
    </row>
    <row r="65" spans="1:8" x14ac:dyDescent="0.2">
      <c r="G65" s="1">
        <v>0</v>
      </c>
      <c r="H65" s="1">
        <v>0</v>
      </c>
    </row>
    <row r="66" spans="1:8" x14ac:dyDescent="0.2">
      <c r="A66" s="1">
        <f>200+220+50+40</f>
        <v>510</v>
      </c>
      <c r="B66" s="1" t="s">
        <v>303</v>
      </c>
      <c r="C66" s="1" t="s">
        <v>57</v>
      </c>
      <c r="D66" s="1" t="s">
        <v>96</v>
      </c>
      <c r="E66" s="1" t="s">
        <v>36</v>
      </c>
      <c r="F66" s="1" t="s">
        <v>111</v>
      </c>
      <c r="G66" s="1" t="s">
        <v>153</v>
      </c>
      <c r="H66" s="1" t="s">
        <v>215</v>
      </c>
    </row>
    <row r="67" spans="1:8" x14ac:dyDescent="0.2">
      <c r="A67" s="1">
        <f>200+60+100+120</f>
        <v>480</v>
      </c>
      <c r="B67" s="1" t="s">
        <v>304</v>
      </c>
      <c r="C67" s="1" t="s">
        <v>57</v>
      </c>
      <c r="D67" s="1" t="s">
        <v>51</v>
      </c>
      <c r="E67" s="1" t="s">
        <v>38</v>
      </c>
      <c r="F67" s="1" t="s">
        <v>91</v>
      </c>
      <c r="G67" s="1" t="s">
        <v>153</v>
      </c>
      <c r="H67" s="1" t="s">
        <v>216</v>
      </c>
    </row>
    <row r="68" spans="1:8" x14ac:dyDescent="0.2">
      <c r="A68" s="1">
        <f>210+220+50</f>
        <v>480</v>
      </c>
      <c r="B68" s="1" t="s">
        <v>305</v>
      </c>
      <c r="C68" s="1" t="s">
        <v>58</v>
      </c>
      <c r="D68" s="1" t="s">
        <v>96</v>
      </c>
      <c r="E68" s="1" t="s">
        <v>36</v>
      </c>
      <c r="G68" s="1" t="s">
        <v>153</v>
      </c>
      <c r="H68" s="1" t="s">
        <v>217</v>
      </c>
    </row>
    <row r="69" spans="1:8" x14ac:dyDescent="0.2">
      <c r="A69" s="1">
        <f>280+60+100+40</f>
        <v>480</v>
      </c>
      <c r="B69" s="1" t="s">
        <v>306</v>
      </c>
      <c r="C69" s="1" t="s">
        <v>97</v>
      </c>
      <c r="D69" s="1" t="s">
        <v>51</v>
      </c>
      <c r="E69" s="1" t="s">
        <v>38</v>
      </c>
      <c r="F69" s="1" t="s">
        <v>111</v>
      </c>
      <c r="G69" s="1" t="s">
        <v>153</v>
      </c>
      <c r="H69" s="1" t="s">
        <v>218</v>
      </c>
    </row>
    <row r="70" spans="1:8" x14ac:dyDescent="0.2">
      <c r="H70" s="1">
        <v>0</v>
      </c>
    </row>
    <row r="71" spans="1:8" x14ac:dyDescent="0.2">
      <c r="A71" s="1">
        <f>240+170+100</f>
        <v>510</v>
      </c>
      <c r="B71" s="1" t="s">
        <v>307</v>
      </c>
      <c r="C71" s="1" t="s">
        <v>86</v>
      </c>
      <c r="D71" s="1" t="s">
        <v>78</v>
      </c>
      <c r="E71" s="1" t="s">
        <v>38</v>
      </c>
      <c r="G71" s="1" t="s">
        <v>154</v>
      </c>
      <c r="H71" s="1" t="s">
        <v>219</v>
      </c>
    </row>
    <row r="72" spans="1:8" x14ac:dyDescent="0.2">
      <c r="A72" s="1">
        <f>240+170+100</f>
        <v>510</v>
      </c>
      <c r="B72" s="1" t="s">
        <v>280</v>
      </c>
      <c r="C72" s="1" t="s">
        <v>87</v>
      </c>
      <c r="D72" s="1" t="s">
        <v>78</v>
      </c>
      <c r="E72" s="1" t="s">
        <v>38</v>
      </c>
      <c r="G72" s="1" t="s">
        <v>154</v>
      </c>
      <c r="H72" s="1" t="s">
        <v>220</v>
      </c>
    </row>
    <row r="73" spans="1:8" x14ac:dyDescent="0.2">
      <c r="A73" s="1">
        <f>350+20+100+20</f>
        <v>490</v>
      </c>
      <c r="B73" s="1" t="s">
        <v>319</v>
      </c>
      <c r="C73" s="1" t="s">
        <v>43</v>
      </c>
      <c r="D73" s="1" t="s">
        <v>56</v>
      </c>
      <c r="E73" s="1" t="s">
        <v>38</v>
      </c>
      <c r="G73" s="1" t="s">
        <v>154</v>
      </c>
      <c r="H73" s="1" t="s">
        <v>221</v>
      </c>
    </row>
    <row r="74" spans="1:8" x14ac:dyDescent="0.2">
      <c r="A74" s="1">
        <f>240+170+100</f>
        <v>510</v>
      </c>
      <c r="B74" s="1" t="s">
        <v>309</v>
      </c>
      <c r="C74" s="1" t="s">
        <v>88</v>
      </c>
      <c r="D74" s="1" t="s">
        <v>78</v>
      </c>
      <c r="E74" s="1" t="s">
        <v>38</v>
      </c>
      <c r="G74" s="1" t="s">
        <v>154</v>
      </c>
      <c r="H74" s="1" t="s">
        <v>222</v>
      </c>
    </row>
    <row r="75" spans="1:8" x14ac:dyDescent="0.2">
      <c r="A75" s="1">
        <f>320+100+40+40</f>
        <v>500</v>
      </c>
      <c r="B75" s="1" t="s">
        <v>310</v>
      </c>
      <c r="C75" s="1" t="s">
        <v>98</v>
      </c>
      <c r="D75" s="1" t="s">
        <v>38</v>
      </c>
      <c r="E75" s="1" t="s">
        <v>56</v>
      </c>
      <c r="F75" s="1" t="s">
        <v>111</v>
      </c>
      <c r="G75" s="1" t="s">
        <v>154</v>
      </c>
      <c r="H75" s="1" t="s">
        <v>223</v>
      </c>
    </row>
    <row r="76" spans="1:8" x14ac:dyDescent="0.2">
      <c r="G76" s="1">
        <v>0</v>
      </c>
      <c r="H76" s="1">
        <v>0</v>
      </c>
    </row>
    <row r="77" spans="1:8" x14ac:dyDescent="0.2">
      <c r="A77" s="1">
        <f>380+20+60</f>
        <v>460</v>
      </c>
      <c r="B77" s="1" t="s">
        <v>329</v>
      </c>
      <c r="C77" s="1" t="s">
        <v>100</v>
      </c>
      <c r="D77" s="1" t="s">
        <v>13</v>
      </c>
      <c r="E77" s="1" t="s">
        <v>90</v>
      </c>
      <c r="G77" s="1" t="s">
        <v>155</v>
      </c>
      <c r="H77" s="1" t="s">
        <v>224</v>
      </c>
    </row>
    <row r="78" spans="1:8" x14ac:dyDescent="0.2">
      <c r="A78" s="1">
        <f>400+20+60</f>
        <v>480</v>
      </c>
      <c r="B78" s="1" t="s">
        <v>330</v>
      </c>
      <c r="C78" s="1" t="s">
        <v>99</v>
      </c>
      <c r="D78" s="1" t="s">
        <v>13</v>
      </c>
      <c r="E78" s="10" t="s">
        <v>35</v>
      </c>
      <c r="G78" s="1" t="s">
        <v>155</v>
      </c>
      <c r="H78" s="1" t="s">
        <v>225</v>
      </c>
    </row>
    <row r="79" spans="1:8" x14ac:dyDescent="0.2">
      <c r="A79" s="1">
        <f>240+300</f>
        <v>540</v>
      </c>
      <c r="B79" s="1" t="s">
        <v>281</v>
      </c>
      <c r="C79" s="1" t="s">
        <v>245</v>
      </c>
      <c r="D79" s="1" t="s">
        <v>116</v>
      </c>
      <c r="G79" s="1" t="s">
        <v>155</v>
      </c>
      <c r="H79" s="1" t="s">
        <v>226</v>
      </c>
    </row>
    <row r="80" spans="1:8" x14ac:dyDescent="0.2">
      <c r="A80" s="1">
        <f>400+100</f>
        <v>500</v>
      </c>
      <c r="B80" s="1" t="s">
        <v>320</v>
      </c>
      <c r="C80" s="1" t="s">
        <v>350</v>
      </c>
      <c r="D80" s="10" t="s">
        <v>112</v>
      </c>
      <c r="G80" s="1" t="s">
        <v>155</v>
      </c>
      <c r="H80" s="1" t="s">
        <v>227</v>
      </c>
    </row>
    <row r="81" spans="1:8" x14ac:dyDescent="0.2">
      <c r="A81" s="1">
        <f>380+20+100</f>
        <v>500</v>
      </c>
      <c r="B81" s="9" t="s">
        <v>337</v>
      </c>
      <c r="C81" s="9" t="s">
        <v>89</v>
      </c>
      <c r="D81" s="1" t="s">
        <v>9</v>
      </c>
      <c r="E81" s="10" t="s">
        <v>112</v>
      </c>
      <c r="G81" s="1" t="s">
        <v>155</v>
      </c>
      <c r="H81" s="1" t="s">
        <v>228</v>
      </c>
    </row>
    <row r="82" spans="1:8" x14ac:dyDescent="0.2">
      <c r="G82" s="1">
        <v>0</v>
      </c>
      <c r="H82" s="1">
        <v>0</v>
      </c>
    </row>
    <row r="83" spans="1:8" x14ac:dyDescent="0.2">
      <c r="A83" s="1">
        <f>300+100+80</f>
        <v>480</v>
      </c>
      <c r="B83" s="1" t="s">
        <v>315</v>
      </c>
      <c r="C83" s="1" t="s">
        <v>127</v>
      </c>
      <c r="D83" s="1" t="s">
        <v>10</v>
      </c>
      <c r="E83" s="1" t="s">
        <v>112</v>
      </c>
      <c r="G83" s="1" t="s">
        <v>162</v>
      </c>
      <c r="H83" s="1" t="s">
        <v>229</v>
      </c>
    </row>
    <row r="84" spans="1:8" x14ac:dyDescent="0.2">
      <c r="A84" s="1">
        <f>240+180+40+50</f>
        <v>510</v>
      </c>
      <c r="B84" s="1" t="s">
        <v>316</v>
      </c>
      <c r="C84" s="1" t="s">
        <v>122</v>
      </c>
      <c r="D84" s="1" t="s">
        <v>62</v>
      </c>
      <c r="E84" s="1" t="s">
        <v>56</v>
      </c>
      <c r="F84" s="1" t="s">
        <v>111</v>
      </c>
      <c r="G84" s="1" t="s">
        <v>162</v>
      </c>
      <c r="H84" s="1" t="s">
        <v>230</v>
      </c>
    </row>
    <row r="85" spans="1:8" x14ac:dyDescent="0.2">
      <c r="A85" s="1">
        <f>240+180+40+50</f>
        <v>510</v>
      </c>
      <c r="B85" s="1" t="s">
        <v>353</v>
      </c>
      <c r="C85" s="1" t="s">
        <v>358</v>
      </c>
      <c r="D85" s="1" t="s">
        <v>62</v>
      </c>
      <c r="E85" s="1" t="s">
        <v>56</v>
      </c>
      <c r="F85" s="1" t="s">
        <v>111</v>
      </c>
      <c r="G85" s="1" t="s">
        <v>162</v>
      </c>
    </row>
    <row r="87" spans="1:8" x14ac:dyDescent="0.2">
      <c r="A87" s="1">
        <f>400+100</f>
        <v>500</v>
      </c>
      <c r="B87" s="1" t="s">
        <v>370</v>
      </c>
      <c r="C87" s="1" t="s">
        <v>383</v>
      </c>
      <c r="D87" s="1" t="s">
        <v>390</v>
      </c>
      <c r="G87" s="1" t="s">
        <v>382</v>
      </c>
    </row>
    <row r="88" spans="1:8" x14ac:dyDescent="0.2">
      <c r="A88" s="1">
        <f>400+80</f>
        <v>480</v>
      </c>
      <c r="B88" s="1" t="s">
        <v>371</v>
      </c>
      <c r="C88" s="1" t="s">
        <v>389</v>
      </c>
      <c r="D88" s="1" t="s">
        <v>386</v>
      </c>
      <c r="G88" s="1" t="s">
        <v>382</v>
      </c>
    </row>
    <row r="89" spans="1:8" x14ac:dyDescent="0.2">
      <c r="A89" s="1">
        <f>520</f>
        <v>520</v>
      </c>
      <c r="B89" s="1" t="s">
        <v>369</v>
      </c>
      <c r="C89" s="1" t="s">
        <v>391</v>
      </c>
      <c r="G89" s="1" t="s">
        <v>382</v>
      </c>
    </row>
    <row r="90" spans="1:8" x14ac:dyDescent="0.2">
      <c r="A90" s="1">
        <f>300+120+100</f>
        <v>520</v>
      </c>
      <c r="B90" s="1" t="s">
        <v>376</v>
      </c>
      <c r="C90" s="1" t="s">
        <v>378</v>
      </c>
      <c r="D90" s="1" t="s">
        <v>375</v>
      </c>
      <c r="E90" s="1" t="s">
        <v>10</v>
      </c>
      <c r="G90" s="1" t="s">
        <v>382</v>
      </c>
    </row>
    <row r="91" spans="1:8" x14ac:dyDescent="0.2">
      <c r="A91" s="1">
        <f>420+100</f>
        <v>520</v>
      </c>
      <c r="B91" s="1" t="s">
        <v>379</v>
      </c>
      <c r="C91" s="1" t="s">
        <v>392</v>
      </c>
      <c r="D91" s="1" t="s">
        <v>388</v>
      </c>
      <c r="G91" s="1" t="s">
        <v>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EF10-6DFF-0542-A697-FF1D8B27880D}">
  <dimension ref="A3:H91"/>
  <sheetViews>
    <sheetView tabSelected="1" zoomScaleNormal="100" workbookViewId="0">
      <selection activeCell="F9" sqref="F9"/>
    </sheetView>
  </sheetViews>
  <sheetFormatPr baseColWidth="10" defaultRowHeight="15" x14ac:dyDescent="0.2"/>
  <cols>
    <col min="1" max="1" width="10.83203125" style="1"/>
    <col min="2" max="2" width="32.6640625" style="1" customWidth="1"/>
    <col min="3" max="3" width="38.6640625" style="1" customWidth="1"/>
    <col min="4" max="4" width="33.1640625" style="1" customWidth="1"/>
    <col min="5" max="5" width="33" style="1" customWidth="1"/>
    <col min="6" max="6" width="29.83203125" style="1" customWidth="1"/>
    <col min="7" max="7" width="13.6640625" style="1" bestFit="1" customWidth="1"/>
    <col min="8" max="16384" width="10.83203125" style="1"/>
  </cols>
  <sheetData>
    <row r="3" spans="1:8" ht="16" x14ac:dyDescent="0.2">
      <c r="C3" s="2" t="s">
        <v>2</v>
      </c>
      <c r="D3" s="3" t="s">
        <v>0</v>
      </c>
      <c r="E3" s="3" t="s">
        <v>1</v>
      </c>
      <c r="F3" s="12" t="s">
        <v>157</v>
      </c>
      <c r="G3" s="11" t="s">
        <v>393</v>
      </c>
    </row>
    <row r="4" spans="1:8" x14ac:dyDescent="0.2">
      <c r="C4" s="2">
        <v>2200</v>
      </c>
      <c r="D4" s="5">
        <f>C4*25%</f>
        <v>550</v>
      </c>
      <c r="E4" s="5">
        <f>C4*5%</f>
        <v>110</v>
      </c>
      <c r="F4" s="12" t="s">
        <v>158</v>
      </c>
      <c r="G4" s="11" t="s">
        <v>394</v>
      </c>
    </row>
    <row r="5" spans="1:8" x14ac:dyDescent="0.2">
      <c r="F5" s="12" t="s">
        <v>159</v>
      </c>
      <c r="G5" s="11" t="s">
        <v>395</v>
      </c>
    </row>
    <row r="6" spans="1:8" ht="16" x14ac:dyDescent="0.2">
      <c r="D6" s="6" t="s">
        <v>231</v>
      </c>
    </row>
    <row r="7" spans="1:8" x14ac:dyDescent="0.2">
      <c r="B7" s="7" t="s">
        <v>259</v>
      </c>
    </row>
    <row r="8" spans="1:8" x14ac:dyDescent="0.2">
      <c r="A8" s="1">
        <f>380+150</f>
        <v>530</v>
      </c>
      <c r="B8" s="1" t="s">
        <v>282</v>
      </c>
      <c r="C8" s="1" t="s">
        <v>130</v>
      </c>
      <c r="D8" s="10" t="s">
        <v>133</v>
      </c>
      <c r="G8" s="1" t="s">
        <v>145</v>
      </c>
      <c r="H8" s="1" t="s">
        <v>169</v>
      </c>
    </row>
    <row r="9" spans="1:8" x14ac:dyDescent="0.2">
      <c r="A9" s="1">
        <f>300+100+120</f>
        <v>520</v>
      </c>
      <c r="B9" s="1" t="s">
        <v>260</v>
      </c>
      <c r="C9" s="1" t="s">
        <v>120</v>
      </c>
      <c r="D9" s="10" t="s">
        <v>112</v>
      </c>
      <c r="E9" s="1" t="s">
        <v>91</v>
      </c>
      <c r="G9" s="1" t="s">
        <v>145</v>
      </c>
      <c r="H9" s="1" t="s">
        <v>170</v>
      </c>
    </row>
    <row r="10" spans="1:8" x14ac:dyDescent="0.2">
      <c r="A10" s="1">
        <f>300+100+120</f>
        <v>520</v>
      </c>
      <c r="B10" s="1" t="s">
        <v>261</v>
      </c>
      <c r="C10" s="1" t="s">
        <v>126</v>
      </c>
      <c r="D10" s="1" t="s">
        <v>112</v>
      </c>
      <c r="E10" s="1" t="s">
        <v>91</v>
      </c>
      <c r="G10" s="1" t="s">
        <v>145</v>
      </c>
      <c r="H10" s="1" t="s">
        <v>171</v>
      </c>
    </row>
    <row r="11" spans="1:8" x14ac:dyDescent="0.2">
      <c r="A11" s="1">
        <f>300+180+45</f>
        <v>525</v>
      </c>
      <c r="B11" s="1" t="s">
        <v>262</v>
      </c>
      <c r="C11" s="1" t="s">
        <v>128</v>
      </c>
      <c r="D11" s="1" t="s">
        <v>168</v>
      </c>
      <c r="E11" s="1" t="s">
        <v>22</v>
      </c>
      <c r="G11" s="1" t="s">
        <v>145</v>
      </c>
      <c r="H11" s="1" t="s">
        <v>173</v>
      </c>
    </row>
    <row r="12" spans="1:8" x14ac:dyDescent="0.2">
      <c r="A12" s="1">
        <f>380+90+45</f>
        <v>515</v>
      </c>
      <c r="B12" s="1" t="s">
        <v>342</v>
      </c>
      <c r="C12" s="1" t="s">
        <v>322</v>
      </c>
      <c r="D12" s="1" t="s">
        <v>104</v>
      </c>
      <c r="E12" s="1" t="s">
        <v>22</v>
      </c>
      <c r="G12" s="1" t="s">
        <v>145</v>
      </c>
      <c r="H12" s="1" t="s">
        <v>174</v>
      </c>
    </row>
    <row r="13" spans="1:8" x14ac:dyDescent="0.2">
      <c r="A13" s="1">
        <f>400+90+45</f>
        <v>535</v>
      </c>
      <c r="B13" s="1" t="s">
        <v>343</v>
      </c>
      <c r="C13" s="1" t="s">
        <v>84</v>
      </c>
      <c r="D13" s="1" t="s">
        <v>104</v>
      </c>
      <c r="E13" s="1" t="s">
        <v>22</v>
      </c>
      <c r="G13" s="1" t="s">
        <v>145</v>
      </c>
      <c r="H13" s="1" t="s">
        <v>172</v>
      </c>
    </row>
    <row r="14" spans="1:8" x14ac:dyDescent="0.2">
      <c r="G14" s="1">
        <v>0</v>
      </c>
      <c r="H14" s="1">
        <v>0</v>
      </c>
    </row>
    <row r="15" spans="1:8" x14ac:dyDescent="0.2">
      <c r="A15" s="1">
        <f>380+70+100</f>
        <v>550</v>
      </c>
      <c r="B15" s="1" t="s">
        <v>266</v>
      </c>
      <c r="C15" s="1" t="s">
        <v>130</v>
      </c>
      <c r="D15" s="1" t="s">
        <v>4</v>
      </c>
      <c r="E15" s="10" t="s">
        <v>112</v>
      </c>
      <c r="G15" s="1" t="s">
        <v>146</v>
      </c>
      <c r="H15" s="1" t="s">
        <v>175</v>
      </c>
    </row>
    <row r="16" spans="1:8" x14ac:dyDescent="0.2">
      <c r="A16" s="1">
        <f>300+70+150</f>
        <v>520</v>
      </c>
      <c r="B16" s="1" t="s">
        <v>266</v>
      </c>
      <c r="C16" s="1" t="s">
        <v>126</v>
      </c>
      <c r="D16" s="1" t="s">
        <v>4</v>
      </c>
      <c r="E16" s="1" t="s">
        <v>133</v>
      </c>
      <c r="G16" s="1" t="s">
        <v>146</v>
      </c>
      <c r="H16" s="1" t="s">
        <v>176</v>
      </c>
    </row>
    <row r="17" spans="1:8" x14ac:dyDescent="0.2">
      <c r="A17" s="1">
        <f>350+70+100</f>
        <v>520</v>
      </c>
      <c r="B17" s="1" t="s">
        <v>324</v>
      </c>
      <c r="C17" s="1" t="s">
        <v>132</v>
      </c>
      <c r="D17" s="1" t="s">
        <v>4</v>
      </c>
      <c r="E17" s="1" t="s">
        <v>112</v>
      </c>
      <c r="G17" s="1" t="s">
        <v>146</v>
      </c>
      <c r="H17" s="1" t="s">
        <v>177</v>
      </c>
    </row>
    <row r="18" spans="1:8" x14ac:dyDescent="0.2">
      <c r="A18" s="1">
        <f>250+120+130</f>
        <v>500</v>
      </c>
      <c r="B18" s="1" t="s">
        <v>344</v>
      </c>
      <c r="C18" s="1" t="s">
        <v>8</v>
      </c>
      <c r="D18" s="1" t="s">
        <v>348</v>
      </c>
      <c r="E18" s="10" t="s">
        <v>133</v>
      </c>
      <c r="G18" s="1" t="s">
        <v>146</v>
      </c>
      <c r="H18" s="1" t="s">
        <v>178</v>
      </c>
    </row>
    <row r="19" spans="1:8" x14ac:dyDescent="0.2">
      <c r="A19" s="1">
        <f>280+120+140</f>
        <v>540</v>
      </c>
      <c r="B19" s="1" t="s">
        <v>347</v>
      </c>
      <c r="C19" s="1" t="s">
        <v>263</v>
      </c>
      <c r="D19" s="1" t="s">
        <v>348</v>
      </c>
      <c r="E19" s="10" t="s">
        <v>133</v>
      </c>
      <c r="G19" s="1" t="s">
        <v>146</v>
      </c>
      <c r="H19" s="1" t="s">
        <v>179</v>
      </c>
    </row>
    <row r="20" spans="1:8" x14ac:dyDescent="0.2">
      <c r="A20" s="1">
        <f>300+120+100</f>
        <v>520</v>
      </c>
      <c r="B20" s="1" t="s">
        <v>338</v>
      </c>
      <c r="C20" s="1" t="s">
        <v>128</v>
      </c>
      <c r="D20" s="1" t="s">
        <v>348</v>
      </c>
      <c r="E20" s="10" t="s">
        <v>112</v>
      </c>
      <c r="G20" s="1" t="s">
        <v>146</v>
      </c>
      <c r="H20" s="1" t="s">
        <v>180</v>
      </c>
    </row>
    <row r="21" spans="1:8" x14ac:dyDescent="0.2">
      <c r="G21" s="1">
        <v>0</v>
      </c>
      <c r="H21" s="1">
        <v>0</v>
      </c>
    </row>
    <row r="22" spans="1:8" x14ac:dyDescent="0.2">
      <c r="A22" s="1">
        <f>560</f>
        <v>560</v>
      </c>
      <c r="B22" s="1" t="s">
        <v>284</v>
      </c>
      <c r="C22" s="1" t="s">
        <v>118</v>
      </c>
      <c r="G22" s="1" t="s">
        <v>147</v>
      </c>
      <c r="H22" s="1" t="s">
        <v>181</v>
      </c>
    </row>
    <row r="23" spans="1:8" x14ac:dyDescent="0.2">
      <c r="A23" s="1">
        <f>300+40+120+80</f>
        <v>540</v>
      </c>
      <c r="B23" s="1" t="s">
        <v>285</v>
      </c>
      <c r="C23" s="1" t="s">
        <v>53</v>
      </c>
      <c r="D23" s="1" t="s">
        <v>56</v>
      </c>
      <c r="E23" s="1" t="s">
        <v>91</v>
      </c>
      <c r="F23" s="10" t="s">
        <v>112</v>
      </c>
      <c r="G23" s="1" t="s">
        <v>147</v>
      </c>
      <c r="H23" s="1" t="s">
        <v>182</v>
      </c>
    </row>
    <row r="24" spans="1:8" x14ac:dyDescent="0.2">
      <c r="A24" s="1">
        <f>400+60+40</f>
        <v>500</v>
      </c>
      <c r="B24" s="1" t="s">
        <v>355</v>
      </c>
      <c r="C24" s="1" t="s">
        <v>356</v>
      </c>
      <c r="D24" s="1" t="s">
        <v>90</v>
      </c>
      <c r="E24" s="10" t="s">
        <v>111</v>
      </c>
      <c r="G24" s="1" t="s">
        <v>147</v>
      </c>
    </row>
    <row r="25" spans="1:8" x14ac:dyDescent="0.2">
      <c r="A25" s="1">
        <f>350+20+120+40</f>
        <v>530</v>
      </c>
      <c r="B25" s="1" t="s">
        <v>317</v>
      </c>
      <c r="C25" s="1" t="s">
        <v>71</v>
      </c>
      <c r="D25" s="1" t="s">
        <v>11</v>
      </c>
      <c r="E25" s="1" t="s">
        <v>91</v>
      </c>
      <c r="F25" s="10" t="s">
        <v>111</v>
      </c>
      <c r="G25" s="1" t="s">
        <v>147</v>
      </c>
      <c r="H25" s="1" t="s">
        <v>183</v>
      </c>
    </row>
    <row r="26" spans="1:8" x14ac:dyDescent="0.2">
      <c r="A26" s="1">
        <f>270+90+120+50</f>
        <v>530</v>
      </c>
      <c r="B26" s="1" t="s">
        <v>265</v>
      </c>
      <c r="C26" s="1" t="s">
        <v>65</v>
      </c>
      <c r="D26" s="1" t="s">
        <v>23</v>
      </c>
      <c r="E26" s="1" t="s">
        <v>91</v>
      </c>
      <c r="F26" s="10" t="s">
        <v>111</v>
      </c>
      <c r="G26" s="1" t="s">
        <v>147</v>
      </c>
      <c r="H26" s="1" t="s">
        <v>184</v>
      </c>
    </row>
    <row r="27" spans="1:8" x14ac:dyDescent="0.2">
      <c r="A27" s="1">
        <f>180+90+160+90</f>
        <v>520</v>
      </c>
      <c r="B27" s="1" t="s">
        <v>264</v>
      </c>
      <c r="C27" s="1" t="s">
        <v>3</v>
      </c>
      <c r="D27" s="1" t="s">
        <v>24</v>
      </c>
      <c r="E27" s="1" t="s">
        <v>103</v>
      </c>
      <c r="F27" s="10" t="s">
        <v>112</v>
      </c>
      <c r="G27" s="1" t="s">
        <v>147</v>
      </c>
      <c r="H27" s="1" t="s">
        <v>185</v>
      </c>
    </row>
    <row r="28" spans="1:8" x14ac:dyDescent="0.2">
      <c r="A28" s="1">
        <f>360+20+100</f>
        <v>480</v>
      </c>
      <c r="B28" s="1" t="s">
        <v>287</v>
      </c>
      <c r="C28" s="1" t="s">
        <v>105</v>
      </c>
      <c r="D28" s="1" t="s">
        <v>11</v>
      </c>
      <c r="E28" s="1" t="s">
        <v>10</v>
      </c>
      <c r="G28" s="1" t="s">
        <v>147</v>
      </c>
      <c r="H28" s="1" t="s">
        <v>186</v>
      </c>
    </row>
    <row r="29" spans="1:8" x14ac:dyDescent="0.2">
      <c r="A29" s="1">
        <f>480</f>
        <v>480</v>
      </c>
      <c r="B29" s="11" t="s">
        <v>354</v>
      </c>
      <c r="C29" s="11" t="s">
        <v>361</v>
      </c>
      <c r="G29" s="1" t="s">
        <v>147</v>
      </c>
    </row>
    <row r="30" spans="1:8" x14ac:dyDescent="0.2">
      <c r="G30" s="1">
        <v>0</v>
      </c>
      <c r="H30" s="1">
        <v>0</v>
      </c>
    </row>
    <row r="31" spans="1:8" x14ac:dyDescent="0.2">
      <c r="A31" s="1">
        <f>270+240+20</f>
        <v>530</v>
      </c>
      <c r="B31" s="1" t="s">
        <v>267</v>
      </c>
      <c r="C31" s="1" t="s">
        <v>65</v>
      </c>
      <c r="D31" s="1" t="s">
        <v>94</v>
      </c>
      <c r="E31" s="1" t="s">
        <v>13</v>
      </c>
      <c r="G31" s="1" t="s">
        <v>148</v>
      </c>
      <c r="H31" s="1" t="s">
        <v>187</v>
      </c>
    </row>
    <row r="32" spans="1:8" x14ac:dyDescent="0.2">
      <c r="A32" s="1">
        <f>180+120+120+90</f>
        <v>510</v>
      </c>
      <c r="B32" s="1" t="s">
        <v>332</v>
      </c>
      <c r="C32" s="1" t="s">
        <v>3</v>
      </c>
      <c r="D32" s="1" t="s">
        <v>348</v>
      </c>
      <c r="E32" s="1" t="s">
        <v>91</v>
      </c>
      <c r="F32" s="10" t="s">
        <v>112</v>
      </c>
      <c r="G32" s="1" t="s">
        <v>148</v>
      </c>
      <c r="H32" s="1" t="s">
        <v>188</v>
      </c>
    </row>
    <row r="33" spans="1:8" x14ac:dyDescent="0.2">
      <c r="A33" s="1">
        <f>200+120+120+100</f>
        <v>540</v>
      </c>
      <c r="B33" s="1" t="s">
        <v>269</v>
      </c>
      <c r="C33" s="1" t="s">
        <v>21</v>
      </c>
      <c r="D33" s="1" t="s">
        <v>18</v>
      </c>
      <c r="E33" s="1" t="s">
        <v>91</v>
      </c>
      <c r="F33" s="10" t="s">
        <v>112</v>
      </c>
      <c r="G33" s="1" t="s">
        <v>148</v>
      </c>
      <c r="H33" s="1" t="s">
        <v>189</v>
      </c>
    </row>
    <row r="34" spans="1:8" x14ac:dyDescent="0.2">
      <c r="A34" s="1">
        <f>525</f>
        <v>525</v>
      </c>
      <c r="B34" s="1" t="s">
        <v>288</v>
      </c>
      <c r="C34" s="1" t="s">
        <v>114</v>
      </c>
      <c r="G34" s="1" t="s">
        <v>148</v>
      </c>
      <c r="H34" s="1" t="s">
        <v>190</v>
      </c>
    </row>
    <row r="35" spans="1:8" x14ac:dyDescent="0.2">
      <c r="A35" s="1">
        <f>500+50</f>
        <v>550</v>
      </c>
      <c r="B35" s="1" t="s">
        <v>289</v>
      </c>
      <c r="C35" s="1" t="s">
        <v>167</v>
      </c>
      <c r="D35" s="10" t="s">
        <v>111</v>
      </c>
      <c r="G35" s="1" t="s">
        <v>148</v>
      </c>
      <c r="H35" s="1" t="s">
        <v>191</v>
      </c>
    </row>
    <row r="36" spans="1:8" x14ac:dyDescent="0.2">
      <c r="G36" s="1">
        <v>0</v>
      </c>
      <c r="H36" s="1">
        <v>0</v>
      </c>
    </row>
    <row r="37" spans="1:8" x14ac:dyDescent="0.2">
      <c r="A37" s="1">
        <f>480+60</f>
        <v>540</v>
      </c>
      <c r="B37" s="1" t="s">
        <v>290</v>
      </c>
      <c r="C37" s="1" t="s">
        <v>139</v>
      </c>
      <c r="D37" s="1" t="s">
        <v>140</v>
      </c>
      <c r="G37" s="1" t="s">
        <v>149</v>
      </c>
      <c r="H37" s="1" t="s">
        <v>192</v>
      </c>
    </row>
    <row r="38" spans="1:8" x14ac:dyDescent="0.2">
      <c r="A38" s="1">
        <f>510+60</f>
        <v>570</v>
      </c>
      <c r="B38" s="1" t="s">
        <v>291</v>
      </c>
      <c r="C38" s="1" t="s">
        <v>141</v>
      </c>
      <c r="D38" s="1" t="s">
        <v>140</v>
      </c>
      <c r="G38" s="1" t="s">
        <v>149</v>
      </c>
      <c r="H38" s="1" t="s">
        <v>193</v>
      </c>
    </row>
    <row r="39" spans="1:8" x14ac:dyDescent="0.2">
      <c r="G39" s="1">
        <v>0</v>
      </c>
      <c r="H39" s="1">
        <v>0</v>
      </c>
    </row>
    <row r="40" spans="1:8" x14ac:dyDescent="0.2">
      <c r="A40" s="1">
        <f>330+220</f>
        <v>550</v>
      </c>
      <c r="B40" s="1" t="s">
        <v>270</v>
      </c>
      <c r="C40" s="1" t="s">
        <v>138</v>
      </c>
      <c r="D40" s="1" t="s">
        <v>258</v>
      </c>
      <c r="G40" s="1" t="s">
        <v>150</v>
      </c>
      <c r="H40" s="1" t="s">
        <v>194</v>
      </c>
    </row>
    <row r="41" spans="1:8" x14ac:dyDescent="0.2">
      <c r="A41" s="1">
        <f>330+220</f>
        <v>550</v>
      </c>
      <c r="B41" s="1" t="s">
        <v>271</v>
      </c>
      <c r="C41" s="1" t="s">
        <v>138</v>
      </c>
      <c r="D41" s="1" t="s">
        <v>106</v>
      </c>
      <c r="G41" s="1" t="s">
        <v>150</v>
      </c>
      <c r="H41" s="1" t="s">
        <v>195</v>
      </c>
    </row>
    <row r="42" spans="1:8" x14ac:dyDescent="0.2">
      <c r="A42" s="1">
        <f>330+230</f>
        <v>560</v>
      </c>
      <c r="B42" s="1" t="s">
        <v>272</v>
      </c>
      <c r="C42" s="1" t="s">
        <v>138</v>
      </c>
      <c r="D42" s="1" t="s">
        <v>107</v>
      </c>
      <c r="G42" s="1" t="s">
        <v>150</v>
      </c>
      <c r="H42" s="1" t="s">
        <v>196</v>
      </c>
    </row>
    <row r="43" spans="1:8" x14ac:dyDescent="0.2">
      <c r="A43" s="1">
        <f>330+150+90</f>
        <v>570</v>
      </c>
      <c r="B43" s="1" t="s">
        <v>273</v>
      </c>
      <c r="C43" s="1" t="s">
        <v>138</v>
      </c>
      <c r="D43" s="1" t="s">
        <v>248</v>
      </c>
      <c r="E43" s="1" t="s">
        <v>112</v>
      </c>
      <c r="G43" s="1" t="s">
        <v>150</v>
      </c>
      <c r="H43" s="1" t="s">
        <v>197</v>
      </c>
    </row>
    <row r="44" spans="1:8" x14ac:dyDescent="0.2">
      <c r="G44" s="1">
        <v>0</v>
      </c>
      <c r="H44" s="1">
        <v>0</v>
      </c>
    </row>
    <row r="45" spans="1:8" x14ac:dyDescent="0.2">
      <c r="A45" s="1">
        <f>280+220</f>
        <v>500</v>
      </c>
      <c r="B45" s="1" t="s">
        <v>274</v>
      </c>
      <c r="C45" s="1" t="s">
        <v>85</v>
      </c>
      <c r="D45" s="1" t="s">
        <v>258</v>
      </c>
      <c r="G45" s="1" t="s">
        <v>151</v>
      </c>
      <c r="H45" s="1" t="s">
        <v>198</v>
      </c>
    </row>
    <row r="46" spans="1:8" x14ac:dyDescent="0.2">
      <c r="A46" s="1">
        <f>280+220+50</f>
        <v>550</v>
      </c>
      <c r="B46" s="1" t="s">
        <v>275</v>
      </c>
      <c r="C46" s="1" t="s">
        <v>85</v>
      </c>
      <c r="D46" s="1" t="s">
        <v>106</v>
      </c>
      <c r="E46" s="1" t="s">
        <v>14</v>
      </c>
      <c r="G46" s="1" t="s">
        <v>151</v>
      </c>
      <c r="H46" s="1" t="s">
        <v>199</v>
      </c>
    </row>
    <row r="47" spans="1:8" x14ac:dyDescent="0.2">
      <c r="A47" s="1">
        <f>280+230+50</f>
        <v>560</v>
      </c>
      <c r="B47" s="1" t="s">
        <v>276</v>
      </c>
      <c r="C47" s="1" t="s">
        <v>85</v>
      </c>
      <c r="D47" s="1" t="s">
        <v>107</v>
      </c>
      <c r="E47" s="1" t="s">
        <v>14</v>
      </c>
      <c r="G47" s="1" t="s">
        <v>151</v>
      </c>
      <c r="H47" s="1" t="s">
        <v>200</v>
      </c>
    </row>
    <row r="48" spans="1:8" x14ac:dyDescent="0.2">
      <c r="A48" s="1">
        <f>400+100+50</f>
        <v>550</v>
      </c>
      <c r="B48" s="1" t="s">
        <v>292</v>
      </c>
      <c r="C48" s="1" t="s">
        <v>108</v>
      </c>
      <c r="D48" s="1" t="s">
        <v>10</v>
      </c>
      <c r="E48" s="10" t="s">
        <v>111</v>
      </c>
      <c r="G48" s="1" t="s">
        <v>151</v>
      </c>
      <c r="H48" s="1" t="s">
        <v>201</v>
      </c>
    </row>
    <row r="49" spans="1:8" x14ac:dyDescent="0.2">
      <c r="A49" s="1">
        <f>400+100+50</f>
        <v>550</v>
      </c>
      <c r="B49" s="1" t="s">
        <v>362</v>
      </c>
      <c r="C49" s="1" t="s">
        <v>365</v>
      </c>
      <c r="D49" s="1" t="s">
        <v>10</v>
      </c>
      <c r="E49" s="10" t="s">
        <v>111</v>
      </c>
      <c r="G49" s="1" t="s">
        <v>151</v>
      </c>
    </row>
    <row r="50" spans="1:8" x14ac:dyDescent="0.2">
      <c r="A50" s="1">
        <f>320+100+100</f>
        <v>520</v>
      </c>
      <c r="B50" s="1" t="s">
        <v>293</v>
      </c>
      <c r="C50" s="1" t="s">
        <v>76</v>
      </c>
      <c r="D50" s="1" t="s">
        <v>10</v>
      </c>
      <c r="E50" s="1" t="s">
        <v>112</v>
      </c>
      <c r="G50" s="1" t="s">
        <v>151</v>
      </c>
      <c r="H50" s="1" t="s">
        <v>202</v>
      </c>
    </row>
    <row r="51" spans="1:8" x14ac:dyDescent="0.2">
      <c r="A51" s="1">
        <f>420+100</f>
        <v>520</v>
      </c>
      <c r="B51" s="1" t="s">
        <v>294</v>
      </c>
      <c r="C51" s="1" t="s">
        <v>109</v>
      </c>
      <c r="D51" s="1" t="s">
        <v>10</v>
      </c>
      <c r="G51" s="1" t="s">
        <v>151</v>
      </c>
      <c r="H51" s="1" t="s">
        <v>203</v>
      </c>
    </row>
    <row r="52" spans="1:8" x14ac:dyDescent="0.2">
      <c r="G52" s="1">
        <v>0</v>
      </c>
      <c r="H52" s="1">
        <v>0</v>
      </c>
    </row>
    <row r="53" spans="1:8" x14ac:dyDescent="0.2">
      <c r="A53" s="1">
        <f>330+240</f>
        <v>570</v>
      </c>
      <c r="B53" s="1" t="s">
        <v>277</v>
      </c>
      <c r="C53" s="1" t="s">
        <v>138</v>
      </c>
      <c r="D53" s="1" t="s">
        <v>94</v>
      </c>
      <c r="G53" s="1" t="s">
        <v>156</v>
      </c>
      <c r="H53" s="1" t="s">
        <v>204</v>
      </c>
    </row>
    <row r="54" spans="1:8" x14ac:dyDescent="0.2">
      <c r="A54" s="1">
        <f>320+120+100</f>
        <v>540</v>
      </c>
      <c r="B54" s="1" t="s">
        <v>333</v>
      </c>
      <c r="C54" s="1" t="s">
        <v>76</v>
      </c>
      <c r="D54" s="1" t="s">
        <v>32</v>
      </c>
      <c r="E54" s="1" t="s">
        <v>10</v>
      </c>
      <c r="G54" s="1" t="s">
        <v>156</v>
      </c>
      <c r="H54" s="1" t="s">
        <v>205</v>
      </c>
    </row>
    <row r="55" spans="1:8" x14ac:dyDescent="0.2">
      <c r="A55" s="1">
        <f>480+20+50</f>
        <v>550</v>
      </c>
      <c r="B55" s="1" t="s">
        <v>296</v>
      </c>
      <c r="C55" s="1" t="s">
        <v>113</v>
      </c>
      <c r="D55" s="1" t="s">
        <v>11</v>
      </c>
      <c r="E55" s="1" t="s">
        <v>14</v>
      </c>
      <c r="G55" s="1" t="s">
        <v>156</v>
      </c>
      <c r="H55" s="1" t="s">
        <v>206</v>
      </c>
    </row>
    <row r="56" spans="1:8" x14ac:dyDescent="0.2">
      <c r="A56" s="1">
        <f>400+120+50</f>
        <v>570</v>
      </c>
      <c r="B56" s="1" t="s">
        <v>334</v>
      </c>
      <c r="C56" s="1" t="s">
        <v>108</v>
      </c>
      <c r="D56" s="1" t="s">
        <v>32</v>
      </c>
      <c r="E56" s="1" t="s">
        <v>14</v>
      </c>
      <c r="G56" s="1" t="s">
        <v>156</v>
      </c>
      <c r="H56" s="1" t="s">
        <v>207</v>
      </c>
    </row>
    <row r="57" spans="1:8" x14ac:dyDescent="0.2">
      <c r="A57" s="1">
        <f>440+20+50</f>
        <v>510</v>
      </c>
      <c r="B57" s="1" t="s">
        <v>335</v>
      </c>
      <c r="C57" s="1" t="s">
        <v>115</v>
      </c>
      <c r="D57" s="1" t="s">
        <v>11</v>
      </c>
      <c r="E57" s="1" t="s">
        <v>14</v>
      </c>
      <c r="G57" s="1" t="s">
        <v>156</v>
      </c>
      <c r="H57" s="1" t="s">
        <v>208</v>
      </c>
    </row>
    <row r="58" spans="1:8" x14ac:dyDescent="0.2">
      <c r="G58" s="1">
        <v>0</v>
      </c>
      <c r="H58" s="1">
        <v>0</v>
      </c>
    </row>
    <row r="59" spans="1:8" x14ac:dyDescent="0.2">
      <c r="A59" s="1">
        <f>260+20+160+100</f>
        <v>540</v>
      </c>
      <c r="B59" s="1" t="s">
        <v>299</v>
      </c>
      <c r="C59" s="1" t="s">
        <v>123</v>
      </c>
      <c r="D59" s="1" t="s">
        <v>11</v>
      </c>
      <c r="E59" s="1" t="s">
        <v>66</v>
      </c>
      <c r="F59" s="1" t="s">
        <v>112</v>
      </c>
      <c r="G59" s="1" t="s">
        <v>152</v>
      </c>
      <c r="H59" s="1" t="s">
        <v>209</v>
      </c>
    </row>
    <row r="60" spans="1:8" x14ac:dyDescent="0.2">
      <c r="A60" s="1">
        <f>240+240+60</f>
        <v>540</v>
      </c>
      <c r="B60" s="1" t="s">
        <v>278</v>
      </c>
      <c r="C60" s="1" t="s">
        <v>245</v>
      </c>
      <c r="D60" s="1" t="s">
        <v>117</v>
      </c>
      <c r="E60" s="1" t="s">
        <v>35</v>
      </c>
      <c r="G60" s="1" t="s">
        <v>152</v>
      </c>
      <c r="H60" s="1" t="s">
        <v>210</v>
      </c>
    </row>
    <row r="61" spans="1:8" x14ac:dyDescent="0.2">
      <c r="A61" s="1">
        <f>240+220+100</f>
        <v>560</v>
      </c>
      <c r="B61" s="1" t="s">
        <v>279</v>
      </c>
      <c r="C61" s="1" t="s">
        <v>131</v>
      </c>
      <c r="D61" s="1" t="s">
        <v>96</v>
      </c>
      <c r="E61" s="1" t="s">
        <v>112</v>
      </c>
      <c r="G61" s="1" t="s">
        <v>152</v>
      </c>
      <c r="H61" s="1" t="s">
        <v>211</v>
      </c>
    </row>
    <row r="62" spans="1:8" x14ac:dyDescent="0.2">
      <c r="A62" s="1">
        <f>320+40+60+100</f>
        <v>520</v>
      </c>
      <c r="B62" s="1" t="s">
        <v>300</v>
      </c>
      <c r="C62" s="1" t="s">
        <v>129</v>
      </c>
      <c r="D62" s="1" t="s">
        <v>47</v>
      </c>
      <c r="E62" s="1" t="s">
        <v>35</v>
      </c>
      <c r="F62" s="1" t="s">
        <v>112</v>
      </c>
      <c r="G62" s="1" t="s">
        <v>152</v>
      </c>
      <c r="H62" s="1" t="s">
        <v>212</v>
      </c>
    </row>
    <row r="63" spans="1:8" x14ac:dyDescent="0.2">
      <c r="A63" s="1">
        <f>360+20+60+100</f>
        <v>540</v>
      </c>
      <c r="B63" s="1" t="s">
        <v>327</v>
      </c>
      <c r="C63" s="1" t="s">
        <v>101</v>
      </c>
      <c r="D63" s="1" t="s">
        <v>11</v>
      </c>
      <c r="E63" s="1" t="s">
        <v>112</v>
      </c>
      <c r="G63" s="1" t="s">
        <v>152</v>
      </c>
      <c r="H63" s="1" t="s">
        <v>213</v>
      </c>
    </row>
    <row r="64" spans="1:8" x14ac:dyDescent="0.2">
      <c r="A64" s="1">
        <f>360+20+60+100</f>
        <v>540</v>
      </c>
      <c r="B64" s="1" t="s">
        <v>328</v>
      </c>
      <c r="C64" s="1" t="s">
        <v>102</v>
      </c>
      <c r="D64" s="1" t="s">
        <v>11</v>
      </c>
      <c r="E64" s="1" t="s">
        <v>112</v>
      </c>
      <c r="G64" s="1" t="s">
        <v>152</v>
      </c>
      <c r="H64" s="1" t="s">
        <v>214</v>
      </c>
    </row>
    <row r="65" spans="1:8" x14ac:dyDescent="0.2">
      <c r="G65" s="1">
        <v>0</v>
      </c>
      <c r="H65" s="1">
        <v>0</v>
      </c>
    </row>
    <row r="66" spans="1:8" x14ac:dyDescent="0.2">
      <c r="A66" s="1">
        <f>200+220+50+40</f>
        <v>510</v>
      </c>
      <c r="B66" s="1" t="s">
        <v>303</v>
      </c>
      <c r="C66" s="1" t="s">
        <v>57</v>
      </c>
      <c r="D66" s="1" t="s">
        <v>96</v>
      </c>
      <c r="E66" s="1" t="s">
        <v>36</v>
      </c>
      <c r="F66" s="1" t="s">
        <v>111</v>
      </c>
      <c r="G66" s="1" t="s">
        <v>153</v>
      </c>
      <c r="H66" s="1" t="s">
        <v>215</v>
      </c>
    </row>
    <row r="67" spans="1:8" x14ac:dyDescent="0.2">
      <c r="A67" s="1">
        <f>200+60+100+150</f>
        <v>510</v>
      </c>
      <c r="B67" s="1" t="s">
        <v>304</v>
      </c>
      <c r="C67" s="1" t="s">
        <v>57</v>
      </c>
      <c r="D67" s="1" t="s">
        <v>51</v>
      </c>
      <c r="E67" s="1" t="s">
        <v>38</v>
      </c>
      <c r="F67" s="1" t="s">
        <v>133</v>
      </c>
      <c r="G67" s="1" t="s">
        <v>153</v>
      </c>
      <c r="H67" s="1" t="s">
        <v>216</v>
      </c>
    </row>
    <row r="68" spans="1:8" x14ac:dyDescent="0.2">
      <c r="A68" s="1">
        <f>210+220+50+50</f>
        <v>530</v>
      </c>
      <c r="B68" s="1" t="s">
        <v>305</v>
      </c>
      <c r="C68" s="1" t="s">
        <v>58</v>
      </c>
      <c r="D68" s="1" t="s">
        <v>96</v>
      </c>
      <c r="E68" s="1" t="s">
        <v>36</v>
      </c>
      <c r="F68" s="1" t="s">
        <v>111</v>
      </c>
      <c r="G68" s="1" t="s">
        <v>153</v>
      </c>
      <c r="H68" s="1" t="s">
        <v>217</v>
      </c>
    </row>
    <row r="69" spans="1:8" x14ac:dyDescent="0.2">
      <c r="A69" s="1">
        <f>280+60+100+80</f>
        <v>520</v>
      </c>
      <c r="B69" s="1" t="s">
        <v>306</v>
      </c>
      <c r="C69" s="1" t="s">
        <v>97</v>
      </c>
      <c r="D69" s="1" t="s">
        <v>51</v>
      </c>
      <c r="E69" s="1" t="s">
        <v>38</v>
      </c>
      <c r="F69" s="1" t="s">
        <v>112</v>
      </c>
      <c r="G69" s="1" t="s">
        <v>153</v>
      </c>
      <c r="H69" s="1" t="s">
        <v>218</v>
      </c>
    </row>
    <row r="70" spans="1:8" x14ac:dyDescent="0.2">
      <c r="H70" s="1">
        <v>0</v>
      </c>
    </row>
    <row r="71" spans="1:8" x14ac:dyDescent="0.2">
      <c r="A71" s="1">
        <f>240+220+100</f>
        <v>560</v>
      </c>
      <c r="B71" s="1" t="s">
        <v>307</v>
      </c>
      <c r="C71" s="1" t="s">
        <v>86</v>
      </c>
      <c r="D71" s="1" t="s">
        <v>96</v>
      </c>
      <c r="E71" s="1" t="s">
        <v>38</v>
      </c>
      <c r="G71" s="1" t="s">
        <v>154</v>
      </c>
      <c r="H71" s="1" t="s">
        <v>219</v>
      </c>
    </row>
    <row r="72" spans="1:8" x14ac:dyDescent="0.2">
      <c r="A72" s="1">
        <f>240+220+100</f>
        <v>560</v>
      </c>
      <c r="B72" s="1" t="s">
        <v>280</v>
      </c>
      <c r="C72" s="1" t="s">
        <v>87</v>
      </c>
      <c r="D72" s="1" t="s">
        <v>96</v>
      </c>
      <c r="E72" s="1" t="s">
        <v>38</v>
      </c>
      <c r="G72" s="1" t="s">
        <v>154</v>
      </c>
      <c r="H72" s="1" t="s">
        <v>220</v>
      </c>
    </row>
    <row r="73" spans="1:8" x14ac:dyDescent="0.2">
      <c r="A73" s="1">
        <f>350+110+50</f>
        <v>510</v>
      </c>
      <c r="B73" s="1" t="s">
        <v>319</v>
      </c>
      <c r="C73" s="1" t="s">
        <v>43</v>
      </c>
      <c r="D73" s="1" t="s">
        <v>39</v>
      </c>
      <c r="E73" s="1" t="s">
        <v>36</v>
      </c>
      <c r="G73" s="1" t="s">
        <v>154</v>
      </c>
      <c r="H73" s="1" t="s">
        <v>221</v>
      </c>
    </row>
    <row r="74" spans="1:8" x14ac:dyDescent="0.2">
      <c r="A74" s="1">
        <f>240+220+100</f>
        <v>560</v>
      </c>
      <c r="B74" s="1" t="s">
        <v>309</v>
      </c>
      <c r="C74" s="1" t="s">
        <v>88</v>
      </c>
      <c r="D74" s="1" t="s">
        <v>96</v>
      </c>
      <c r="E74" s="1" t="s">
        <v>38</v>
      </c>
      <c r="G74" s="1" t="s">
        <v>154</v>
      </c>
      <c r="H74" s="1" t="s">
        <v>222</v>
      </c>
    </row>
    <row r="75" spans="1:8" x14ac:dyDescent="0.2">
      <c r="A75" s="1">
        <f>320+110+100</f>
        <v>530</v>
      </c>
      <c r="B75" s="1" t="s">
        <v>310</v>
      </c>
      <c r="C75" s="1" t="s">
        <v>98</v>
      </c>
      <c r="D75" s="1" t="s">
        <v>39</v>
      </c>
      <c r="E75" s="1" t="s">
        <v>38</v>
      </c>
      <c r="G75" s="1" t="s">
        <v>154</v>
      </c>
      <c r="H75" s="1" t="s">
        <v>223</v>
      </c>
    </row>
    <row r="76" spans="1:8" x14ac:dyDescent="0.2">
      <c r="G76" s="1">
        <v>0</v>
      </c>
      <c r="H76" s="1">
        <v>0</v>
      </c>
    </row>
    <row r="77" spans="1:8" x14ac:dyDescent="0.2">
      <c r="A77" s="1">
        <f>380+20+100</f>
        <v>500</v>
      </c>
      <c r="B77" s="1" t="s">
        <v>329</v>
      </c>
      <c r="C77" s="1" t="s">
        <v>100</v>
      </c>
      <c r="D77" s="1" t="s">
        <v>13</v>
      </c>
      <c r="E77" s="1" t="s">
        <v>112</v>
      </c>
      <c r="G77" s="1" t="s">
        <v>155</v>
      </c>
      <c r="H77" s="1" t="s">
        <v>224</v>
      </c>
    </row>
    <row r="78" spans="1:8" x14ac:dyDescent="0.2">
      <c r="A78" s="1">
        <f>400+40+100</f>
        <v>540</v>
      </c>
      <c r="B78" s="1" t="s">
        <v>330</v>
      </c>
      <c r="C78" s="1" t="s">
        <v>99</v>
      </c>
      <c r="D78" s="1" t="s">
        <v>13</v>
      </c>
      <c r="E78" s="1" t="s">
        <v>112</v>
      </c>
      <c r="G78" s="1" t="s">
        <v>155</v>
      </c>
      <c r="H78" s="1" t="s">
        <v>225</v>
      </c>
    </row>
    <row r="79" spans="1:8" x14ac:dyDescent="0.2">
      <c r="A79" s="1">
        <f>240+300</f>
        <v>540</v>
      </c>
      <c r="B79" s="1" t="s">
        <v>281</v>
      </c>
      <c r="C79" s="1" t="s">
        <v>245</v>
      </c>
      <c r="D79" s="1" t="s">
        <v>116</v>
      </c>
      <c r="G79" s="1" t="s">
        <v>155</v>
      </c>
      <c r="H79" s="1" t="s">
        <v>226</v>
      </c>
    </row>
    <row r="80" spans="1:8" x14ac:dyDescent="0.2">
      <c r="A80" s="1">
        <f>400+100</f>
        <v>500</v>
      </c>
      <c r="B80" s="1" t="s">
        <v>320</v>
      </c>
      <c r="C80" s="1" t="s">
        <v>350</v>
      </c>
      <c r="D80" s="1" t="s">
        <v>112</v>
      </c>
      <c r="G80" s="1" t="s">
        <v>155</v>
      </c>
      <c r="H80" s="1" t="s">
        <v>227</v>
      </c>
    </row>
    <row r="81" spans="1:8" x14ac:dyDescent="0.2">
      <c r="A81" s="1">
        <f>380+150</f>
        <v>530</v>
      </c>
      <c r="B81" s="9" t="s">
        <v>337</v>
      </c>
      <c r="C81" s="9" t="s">
        <v>89</v>
      </c>
      <c r="D81" s="1" t="s">
        <v>133</v>
      </c>
      <c r="E81" s="10"/>
      <c r="G81" s="1" t="s">
        <v>155</v>
      </c>
      <c r="H81" s="1" t="s">
        <v>228</v>
      </c>
    </row>
    <row r="82" spans="1:8" x14ac:dyDescent="0.2">
      <c r="G82" s="1">
        <v>0</v>
      </c>
      <c r="H82" s="1">
        <v>0</v>
      </c>
    </row>
    <row r="83" spans="1:8" x14ac:dyDescent="0.2">
      <c r="A83" s="1">
        <f>300+100+130</f>
        <v>530</v>
      </c>
      <c r="B83" s="1" t="s">
        <v>315</v>
      </c>
      <c r="C83" s="1" t="s">
        <v>127</v>
      </c>
      <c r="D83" s="1" t="s">
        <v>10</v>
      </c>
      <c r="E83" s="1" t="s">
        <v>133</v>
      </c>
      <c r="G83" s="1" t="s">
        <v>162</v>
      </c>
      <c r="H83" s="1" t="s">
        <v>229</v>
      </c>
    </row>
    <row r="84" spans="1:8" x14ac:dyDescent="0.2">
      <c r="A84" s="1">
        <f>240+180+40+50</f>
        <v>510</v>
      </c>
      <c r="B84" s="1" t="s">
        <v>316</v>
      </c>
      <c r="C84" s="1" t="s">
        <v>122</v>
      </c>
      <c r="D84" s="1" t="s">
        <v>62</v>
      </c>
      <c r="E84" s="1" t="s">
        <v>56</v>
      </c>
      <c r="F84" s="1" t="s">
        <v>111</v>
      </c>
      <c r="G84" s="1" t="s">
        <v>162</v>
      </c>
      <c r="H84" s="1" t="s">
        <v>230</v>
      </c>
    </row>
    <row r="85" spans="1:8" x14ac:dyDescent="0.2">
      <c r="A85" s="1">
        <f>240+180+40+50</f>
        <v>510</v>
      </c>
      <c r="B85" s="1" t="s">
        <v>353</v>
      </c>
      <c r="C85" s="1" t="s">
        <v>358</v>
      </c>
      <c r="D85" s="1" t="s">
        <v>62</v>
      </c>
      <c r="E85" s="1" t="s">
        <v>56</v>
      </c>
      <c r="F85" s="1" t="s">
        <v>111</v>
      </c>
      <c r="G85" s="1" t="s">
        <v>162</v>
      </c>
    </row>
    <row r="87" spans="1:8" x14ac:dyDescent="0.2">
      <c r="A87" s="1">
        <f>400+100</f>
        <v>500</v>
      </c>
      <c r="B87" s="1" t="s">
        <v>370</v>
      </c>
      <c r="C87" s="1" t="s">
        <v>383</v>
      </c>
      <c r="D87" s="1" t="s">
        <v>390</v>
      </c>
      <c r="G87" s="1" t="s">
        <v>382</v>
      </c>
    </row>
    <row r="88" spans="1:8" x14ac:dyDescent="0.2">
      <c r="A88" s="1">
        <f>400+80</f>
        <v>480</v>
      </c>
      <c r="B88" s="1" t="s">
        <v>371</v>
      </c>
      <c r="C88" s="1" t="s">
        <v>389</v>
      </c>
      <c r="D88" s="1" t="s">
        <v>386</v>
      </c>
      <c r="G88" s="1" t="s">
        <v>382</v>
      </c>
    </row>
    <row r="89" spans="1:8" x14ac:dyDescent="0.2">
      <c r="A89" s="1">
        <f>520</f>
        <v>520</v>
      </c>
      <c r="B89" s="1" t="s">
        <v>369</v>
      </c>
      <c r="C89" s="1" t="s">
        <v>391</v>
      </c>
      <c r="G89" s="1" t="s">
        <v>382</v>
      </c>
    </row>
    <row r="90" spans="1:8" x14ac:dyDescent="0.2">
      <c r="A90" s="1">
        <f>300+120+100</f>
        <v>520</v>
      </c>
      <c r="B90" s="1" t="s">
        <v>376</v>
      </c>
      <c r="C90" s="1" t="s">
        <v>378</v>
      </c>
      <c r="D90" s="1" t="s">
        <v>375</v>
      </c>
      <c r="E90" s="1" t="s">
        <v>10</v>
      </c>
      <c r="G90" s="1" t="s">
        <v>382</v>
      </c>
    </row>
    <row r="91" spans="1:8" x14ac:dyDescent="0.2">
      <c r="A91" s="1">
        <f>420+100</f>
        <v>520</v>
      </c>
      <c r="B91" s="1" t="s">
        <v>379</v>
      </c>
      <c r="C91" s="1" t="s">
        <v>392</v>
      </c>
      <c r="D91" s="1" t="s">
        <v>388</v>
      </c>
      <c r="G91" s="1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&lt;1300</vt:lpstr>
      <vt:lpstr>1300-1499</vt:lpstr>
      <vt:lpstr>1500-1699</vt:lpstr>
      <vt:lpstr>1700-1899</vt:lpstr>
      <vt:lpstr>1900-2099</vt:lpstr>
      <vt:lpstr>&gt;2099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Saroop</dc:creator>
  <cp:lastModifiedBy>Sanjay Saroop</cp:lastModifiedBy>
  <dcterms:created xsi:type="dcterms:W3CDTF">2024-07-24T06:27:16Z</dcterms:created>
  <dcterms:modified xsi:type="dcterms:W3CDTF">2025-05-24T08:02:18Z</dcterms:modified>
</cp:coreProperties>
</file>