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y\Downloads\Cuore Nutrition\Cuore Nutrition\Lunch &amp; Dinner\"/>
    </mc:Choice>
  </mc:AlternateContent>
  <xr:revisionPtr revIDLastSave="0" documentId="13_ncr:1_{29BF6FAC-8BBC-43E3-8951-F1369C41BDCB}" xr6:coauthVersionLast="47" xr6:coauthVersionMax="47" xr10:uidLastSave="{00000000-0000-0000-0000-000000000000}"/>
  <bookViews>
    <workbookView xWindow="-108" yWindow="-108" windowWidth="23256" windowHeight="12456" xr2:uid="{45728A96-DA96-7441-B94A-6CDC6665B12E}"/>
  </bookViews>
  <sheets>
    <sheet name="&gt;1300" sheetId="1" r:id="rId1"/>
    <sheet name="1300-1499" sheetId="2" r:id="rId2"/>
    <sheet name="1500-1699" sheetId="3" r:id="rId3"/>
    <sheet name="1700-1899" sheetId="4" r:id="rId4"/>
    <sheet name="1900-2099" sheetId="5" r:id="rId5"/>
    <sheet name="&gt;2099" sheetId="6" r:id="rId6"/>
  </sheets>
  <definedNames>
    <definedName name="_xlnm._FilterDatabase" localSheetId="0" hidden="1">'&gt;1300'!$G$7:$G$119</definedName>
    <definedName name="_xlnm._FilterDatabase" localSheetId="5" hidden="1">'&gt;2099'!$G$7:$G$122</definedName>
    <definedName name="_xlnm._FilterDatabase" localSheetId="1" hidden="1">'1300-1499'!$G$7:$G$122</definedName>
    <definedName name="_xlnm._FilterDatabase" localSheetId="2" hidden="1">'1500-1699'!$G$7:$G$122</definedName>
    <definedName name="_xlnm._FilterDatabase" localSheetId="3" hidden="1">'1700-1899'!$G$7:$G$122</definedName>
    <definedName name="_xlnm._FilterDatabase" localSheetId="4" hidden="1">'1900-2099'!$G$7:$G$122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8" i="6" l="1"/>
  <c r="A124" i="6"/>
  <c r="A128" i="5"/>
  <c r="A127" i="5"/>
  <c r="A126" i="5"/>
  <c r="A125" i="5"/>
  <c r="A124" i="5"/>
  <c r="A127" i="4"/>
  <c r="A126" i="4"/>
  <c r="A125" i="4"/>
  <c r="A128" i="4"/>
  <c r="A124" i="4"/>
  <c r="A54" i="6"/>
  <c r="A54" i="5"/>
  <c r="A54" i="4"/>
  <c r="A54" i="3"/>
  <c r="A54" i="2"/>
  <c r="A54" i="1"/>
  <c r="A114" i="6"/>
  <c r="A115" i="6"/>
  <c r="A115" i="5"/>
  <c r="A114" i="5"/>
  <c r="A115" i="4"/>
  <c r="A114" i="4"/>
  <c r="A115" i="3"/>
  <c r="A114" i="3"/>
  <c r="A115" i="2"/>
  <c r="A114" i="2"/>
  <c r="A115" i="1"/>
  <c r="A114" i="1"/>
  <c r="A10" i="2"/>
  <c r="A121" i="6"/>
  <c r="A113" i="6"/>
  <c r="A65" i="6"/>
  <c r="A66" i="6"/>
  <c r="A58" i="6"/>
  <c r="A57" i="6"/>
  <c r="A56" i="6"/>
  <c r="A53" i="6"/>
  <c r="A52" i="6"/>
  <c r="A51" i="6"/>
  <c r="A50" i="6"/>
  <c r="A48" i="6"/>
  <c r="A46" i="6"/>
  <c r="A45" i="6"/>
  <c r="A43" i="6"/>
  <c r="A25" i="6"/>
  <c r="A121" i="5"/>
  <c r="A113" i="5"/>
  <c r="A70" i="5"/>
  <c r="A69" i="5"/>
  <c r="A65" i="2"/>
  <c r="A65" i="3"/>
  <c r="A65" i="4"/>
  <c r="A65" i="5"/>
  <c r="A58" i="5"/>
  <c r="A57" i="5"/>
  <c r="A56" i="5"/>
  <c r="A53" i="5"/>
  <c r="A52" i="5"/>
  <c r="A51" i="5"/>
  <c r="A50" i="5"/>
  <c r="A48" i="5"/>
  <c r="A46" i="5"/>
  <c r="A45" i="5"/>
  <c r="A43" i="5"/>
  <c r="A25" i="5"/>
  <c r="A10" i="5"/>
  <c r="A121" i="4"/>
  <c r="A113" i="4"/>
  <c r="A70" i="4"/>
  <c r="A69" i="4"/>
  <c r="A58" i="4"/>
  <c r="A57" i="4"/>
  <c r="A56" i="4"/>
  <c r="A53" i="4"/>
  <c r="A52" i="4"/>
  <c r="A51" i="4"/>
  <c r="A50" i="4"/>
  <c r="A48" i="4"/>
  <c r="A46" i="4"/>
  <c r="A45" i="4"/>
  <c r="A43" i="4"/>
  <c r="A113" i="3"/>
  <c r="A121" i="3"/>
  <c r="A73" i="2"/>
  <c r="A73" i="3"/>
  <c r="A70" i="3"/>
  <c r="A69" i="3"/>
  <c r="A57" i="3"/>
  <c r="A53" i="3"/>
  <c r="A52" i="3"/>
  <c r="A51" i="3"/>
  <c r="A50" i="3"/>
  <c r="A48" i="3"/>
  <c r="A46" i="3"/>
  <c r="A45" i="3"/>
  <c r="A43" i="3"/>
  <c r="A23" i="3"/>
  <c r="A113" i="1"/>
  <c r="A121" i="2"/>
  <c r="A113" i="2"/>
  <c r="A70" i="2"/>
  <c r="A69" i="2"/>
  <c r="A57" i="2"/>
  <c r="A53" i="2"/>
  <c r="A52" i="2"/>
  <c r="A51" i="2"/>
  <c r="A50" i="2"/>
  <c r="A48" i="2"/>
  <c r="A46" i="2"/>
  <c r="A45" i="2"/>
  <c r="A43" i="2"/>
  <c r="A121" i="1"/>
  <c r="A57" i="1"/>
  <c r="A46" i="1"/>
  <c r="A45" i="1"/>
  <c r="A43" i="1"/>
  <c r="A65" i="1"/>
  <c r="A48" i="1"/>
  <c r="A69" i="1"/>
  <c r="A70" i="1"/>
  <c r="A23" i="1"/>
  <c r="A97" i="6"/>
  <c r="A98" i="6"/>
  <c r="A96" i="6"/>
  <c r="A95" i="6"/>
  <c r="A93" i="6"/>
  <c r="A91" i="6"/>
  <c r="A90" i="6"/>
  <c r="A90" i="5"/>
  <c r="A91" i="5"/>
  <c r="A89" i="6"/>
  <c r="A84" i="6"/>
  <c r="A79" i="6"/>
  <c r="A72" i="6"/>
  <c r="A73" i="6"/>
  <c r="A70" i="6"/>
  <c r="A69" i="6"/>
  <c r="A67" i="6"/>
  <c r="A61" i="6"/>
  <c r="A60" i="6"/>
  <c r="A59" i="6"/>
  <c r="A49" i="6"/>
  <c r="A44" i="6"/>
  <c r="A42" i="6"/>
  <c r="A22" i="6"/>
  <c r="A20" i="6"/>
  <c r="A19" i="6"/>
  <c r="A18" i="6"/>
  <c r="A17" i="6"/>
  <c r="A16" i="6"/>
  <c r="A15" i="6"/>
  <c r="A10" i="6"/>
  <c r="A13" i="6"/>
  <c r="A122" i="6"/>
  <c r="A120" i="6"/>
  <c r="A119" i="6"/>
  <c r="A118" i="6"/>
  <c r="A117" i="6"/>
  <c r="A112" i="6"/>
  <c r="A111" i="6"/>
  <c r="A110" i="6"/>
  <c r="A109" i="6"/>
  <c r="A108" i="6"/>
  <c r="A107" i="6"/>
  <c r="A105" i="6"/>
  <c r="A104" i="6"/>
  <c r="A103" i="6"/>
  <c r="A102" i="6"/>
  <c r="A101" i="6"/>
  <c r="A100" i="6"/>
  <c r="A94" i="6"/>
  <c r="A88" i="6"/>
  <c r="A86" i="6"/>
  <c r="A85" i="6"/>
  <c r="A83" i="6"/>
  <c r="A82" i="6"/>
  <c r="A80" i="6"/>
  <c r="A78" i="6"/>
  <c r="A77" i="6"/>
  <c r="A76" i="6"/>
  <c r="A75" i="6"/>
  <c r="A71" i="6"/>
  <c r="A64" i="6"/>
  <c r="A63" i="6"/>
  <c r="A41" i="6"/>
  <c r="A39" i="6"/>
  <c r="A38" i="6"/>
  <c r="A37" i="6"/>
  <c r="A36" i="6"/>
  <c r="A35" i="6"/>
  <c r="A34" i="6"/>
  <c r="A32" i="6"/>
  <c r="A31" i="6"/>
  <c r="A30" i="6"/>
  <c r="A29" i="6"/>
  <c r="A28" i="6"/>
  <c r="A27" i="6"/>
  <c r="A24" i="6"/>
  <c r="A23" i="6"/>
  <c r="A12" i="6"/>
  <c r="A11" i="6"/>
  <c r="A9" i="6"/>
  <c r="A8" i="6"/>
  <c r="E4" i="6"/>
  <c r="D4" i="6"/>
  <c r="A122" i="5" l="1"/>
  <c r="A120" i="5"/>
  <c r="A119" i="5"/>
  <c r="A118" i="5"/>
  <c r="A117" i="5"/>
  <c r="A112" i="5"/>
  <c r="A111" i="5"/>
  <c r="A110" i="5"/>
  <c r="A109" i="5"/>
  <c r="A108" i="5"/>
  <c r="A107" i="5"/>
  <c r="A105" i="5"/>
  <c r="A103" i="5"/>
  <c r="A104" i="5"/>
  <c r="A102" i="5"/>
  <c r="A101" i="5"/>
  <c r="A100" i="5"/>
  <c r="A98" i="5"/>
  <c r="A97" i="5"/>
  <c r="A96" i="5"/>
  <c r="A95" i="5"/>
  <c r="A94" i="5"/>
  <c r="A93" i="5"/>
  <c r="A86" i="5"/>
  <c r="A85" i="5"/>
  <c r="A84" i="5"/>
  <c r="A83" i="5"/>
  <c r="A82" i="5"/>
  <c r="A80" i="5"/>
  <c r="A79" i="5"/>
  <c r="A78" i="5"/>
  <c r="A77" i="5"/>
  <c r="A76" i="5"/>
  <c r="A75" i="5"/>
  <c r="A73" i="5"/>
  <c r="A71" i="5"/>
  <c r="A67" i="5"/>
  <c r="A66" i="5"/>
  <c r="A64" i="5"/>
  <c r="A63" i="5"/>
  <c r="A61" i="5"/>
  <c r="A60" i="5"/>
  <c r="A59" i="5"/>
  <c r="A49" i="5"/>
  <c r="A44" i="5"/>
  <c r="A42" i="5"/>
  <c r="A41" i="5"/>
  <c r="A39" i="5"/>
  <c r="A38" i="5"/>
  <c r="A37" i="5"/>
  <c r="A36" i="5"/>
  <c r="A35" i="5"/>
  <c r="A34" i="5"/>
  <c r="A32" i="5"/>
  <c r="A31" i="5"/>
  <c r="A30" i="5"/>
  <c r="A29" i="5"/>
  <c r="A28" i="5"/>
  <c r="A27" i="5"/>
  <c r="A24" i="5"/>
  <c r="A23" i="5"/>
  <c r="A23" i="4"/>
  <c r="A22" i="5"/>
  <c r="A20" i="5"/>
  <c r="A19" i="5"/>
  <c r="A18" i="5"/>
  <c r="A17" i="5"/>
  <c r="A16" i="5"/>
  <c r="A13" i="5"/>
  <c r="A12" i="5"/>
  <c r="A11" i="5"/>
  <c r="A9" i="5"/>
  <c r="A8" i="5"/>
  <c r="A89" i="5"/>
  <c r="A88" i="5"/>
  <c r="A72" i="5"/>
  <c r="A15" i="5"/>
  <c r="E4" i="5"/>
  <c r="D4" i="5"/>
  <c r="A122" i="4"/>
  <c r="A120" i="4"/>
  <c r="A119" i="4"/>
  <c r="A118" i="4"/>
  <c r="A117" i="4"/>
  <c r="A112" i="4"/>
  <c r="A111" i="4"/>
  <c r="A110" i="4"/>
  <c r="A109" i="4"/>
  <c r="A108" i="4"/>
  <c r="A107" i="4"/>
  <c r="A105" i="4"/>
  <c r="A104" i="4"/>
  <c r="A103" i="4"/>
  <c r="A102" i="4"/>
  <c r="A101" i="4"/>
  <c r="A100" i="4"/>
  <c r="A93" i="4"/>
  <c r="A98" i="4"/>
  <c r="A97" i="4"/>
  <c r="A98" i="3"/>
  <c r="A97" i="3"/>
  <c r="A96" i="3"/>
  <c r="A96" i="4"/>
  <c r="A93" i="3"/>
  <c r="A89" i="4"/>
  <c r="A91" i="4"/>
  <c r="A90" i="4"/>
  <c r="A88" i="4"/>
  <c r="A86" i="4"/>
  <c r="A85" i="4"/>
  <c r="A84" i="4"/>
  <c r="A83" i="4"/>
  <c r="A82" i="4"/>
  <c r="A86" i="3"/>
  <c r="A85" i="3"/>
  <c r="A84" i="3"/>
  <c r="A83" i="3"/>
  <c r="A82" i="3"/>
  <c r="A80" i="4"/>
  <c r="A79" i="4"/>
  <c r="A78" i="4"/>
  <c r="A77" i="4"/>
  <c r="A76" i="4"/>
  <c r="A75" i="4"/>
  <c r="A72" i="4"/>
  <c r="A72" i="3"/>
  <c r="A73" i="4"/>
  <c r="A71" i="4"/>
  <c r="A67" i="4"/>
  <c r="A66" i="4"/>
  <c r="A64" i="4"/>
  <c r="A63" i="4"/>
  <c r="A61" i="4"/>
  <c r="A60" i="4"/>
  <c r="A59" i="4"/>
  <c r="A49" i="4"/>
  <c r="A44" i="4"/>
  <c r="A42" i="4"/>
  <c r="A41" i="4"/>
  <c r="A39" i="4"/>
  <c r="A38" i="4"/>
  <c r="A37" i="4"/>
  <c r="A36" i="4"/>
  <c r="A35" i="4"/>
  <c r="A34" i="4"/>
  <c r="A32" i="4"/>
  <c r="A31" i="4"/>
  <c r="A30" i="4"/>
  <c r="A29" i="4"/>
  <c r="A28" i="4"/>
  <c r="A27" i="4"/>
  <c r="A24" i="4"/>
  <c r="A23" i="2"/>
  <c r="A22" i="4"/>
  <c r="A20" i="4"/>
  <c r="A19" i="4"/>
  <c r="A17" i="4"/>
  <c r="A15" i="4"/>
  <c r="A16" i="4"/>
  <c r="A13" i="4"/>
  <c r="A12" i="4"/>
  <c r="A11" i="4"/>
  <c r="A10" i="4"/>
  <c r="A9" i="4"/>
  <c r="A8" i="4"/>
  <c r="A95" i="4"/>
  <c r="A94" i="4"/>
  <c r="A25" i="4"/>
  <c r="A18" i="4"/>
  <c r="E4" i="4"/>
  <c r="D4" i="4"/>
  <c r="A122" i="3"/>
  <c r="A120" i="3"/>
  <c r="A119" i="3"/>
  <c r="A118" i="3"/>
  <c r="A117" i="3"/>
  <c r="A112" i="3"/>
  <c r="A111" i="3"/>
  <c r="A110" i="3"/>
  <c r="A109" i="3"/>
  <c r="A108" i="3"/>
  <c r="A107" i="3"/>
  <c r="A102" i="3"/>
  <c r="A101" i="3"/>
  <c r="A100" i="3"/>
  <c r="A104" i="3"/>
  <c r="A103" i="3"/>
  <c r="A95" i="3"/>
  <c r="A94" i="3"/>
  <c r="A90" i="3"/>
  <c r="A91" i="3"/>
  <c r="A89" i="3"/>
  <c r="A88" i="3"/>
  <c r="A80" i="3"/>
  <c r="A79" i="3"/>
  <c r="A78" i="3"/>
  <c r="A77" i="3"/>
  <c r="A76" i="3"/>
  <c r="A75" i="3"/>
  <c r="A71" i="3"/>
  <c r="A67" i="3"/>
  <c r="A66" i="3"/>
  <c r="A64" i="3"/>
  <c r="A63" i="3"/>
  <c r="A59" i="2"/>
  <c r="A59" i="3"/>
  <c r="A61" i="3"/>
  <c r="A60" i="3"/>
  <c r="A58" i="3"/>
  <c r="A56" i="3"/>
  <c r="A49" i="3"/>
  <c r="A44" i="3"/>
  <c r="A42" i="3"/>
  <c r="A41" i="3"/>
  <c r="A39" i="3"/>
  <c r="A38" i="3"/>
  <c r="A37" i="3"/>
  <c r="A36" i="3"/>
  <c r="A35" i="3"/>
  <c r="A34" i="3"/>
  <c r="A32" i="3"/>
  <c r="A31" i="3"/>
  <c r="A30" i="3"/>
  <c r="A29" i="3"/>
  <c r="A28" i="3"/>
  <c r="A27" i="3"/>
  <c r="A25" i="3"/>
  <c r="A25" i="2"/>
  <c r="A24" i="3"/>
  <c r="A19" i="3"/>
  <c r="A18" i="3"/>
  <c r="A17" i="3"/>
  <c r="A15" i="3"/>
  <c r="A16" i="3"/>
  <c r="A13" i="3"/>
  <c r="A12" i="3"/>
  <c r="A11" i="3"/>
  <c r="A10" i="3"/>
  <c r="A9" i="3"/>
  <c r="A8" i="3"/>
  <c r="A105" i="3"/>
  <c r="A22" i="3"/>
  <c r="A20" i="3"/>
  <c r="E4" i="3"/>
  <c r="D4" i="3"/>
  <c r="A122" i="2"/>
  <c r="A120" i="2"/>
  <c r="A119" i="2"/>
  <c r="A118" i="2"/>
  <c r="A117" i="2"/>
  <c r="A112" i="2"/>
  <c r="A111" i="2"/>
  <c r="A110" i="2"/>
  <c r="A109" i="2"/>
  <c r="A108" i="2"/>
  <c r="A107" i="2"/>
  <c r="A105" i="2"/>
  <c r="A104" i="2"/>
  <c r="A103" i="2"/>
  <c r="A102" i="2"/>
  <c r="A101" i="2"/>
  <c r="A100" i="2"/>
  <c r="A98" i="2"/>
  <c r="A97" i="2"/>
  <c r="A96" i="2"/>
  <c r="A95" i="2"/>
  <c r="A94" i="2"/>
  <c r="A93" i="2"/>
  <c r="A90" i="2"/>
  <c r="A91" i="2"/>
  <c r="A89" i="2"/>
  <c r="A88" i="2"/>
  <c r="A86" i="2"/>
  <c r="A85" i="2"/>
  <c r="A84" i="2"/>
  <c r="A83" i="2"/>
  <c r="A82" i="2"/>
  <c r="A80" i="2"/>
  <c r="A79" i="2"/>
  <c r="A78" i="2"/>
  <c r="A76" i="2"/>
  <c r="A77" i="2"/>
  <c r="A75" i="2"/>
  <c r="A71" i="2"/>
  <c r="A67" i="2"/>
  <c r="A66" i="2"/>
  <c r="A64" i="2"/>
  <c r="A63" i="2"/>
  <c r="A61" i="2"/>
  <c r="A60" i="2"/>
  <c r="A60" i="1"/>
  <c r="A58" i="2"/>
  <c r="A56" i="2"/>
  <c r="A52" i="1"/>
  <c r="A49" i="2"/>
  <c r="A44" i="2"/>
  <c r="A41" i="2"/>
  <c r="A42" i="2"/>
  <c r="A39" i="2"/>
  <c r="A38" i="2"/>
  <c r="A37" i="2"/>
  <c r="A36" i="2"/>
  <c r="A35" i="2"/>
  <c r="A34" i="2"/>
  <c r="A30" i="2"/>
  <c r="A29" i="2"/>
  <c r="A28" i="2"/>
  <c r="A31" i="2"/>
  <c r="A32" i="2"/>
  <c r="A27" i="2"/>
  <c r="A24" i="2"/>
  <c r="A22" i="2"/>
  <c r="A20" i="2"/>
  <c r="A19" i="2"/>
  <c r="A18" i="2"/>
  <c r="A16" i="2"/>
  <c r="A17" i="2"/>
  <c r="A15" i="2"/>
  <c r="A12" i="2"/>
  <c r="A11" i="2"/>
  <c r="A13" i="2"/>
  <c r="A9" i="2"/>
  <c r="A8" i="2"/>
  <c r="D4" i="1"/>
  <c r="A72" i="2" l="1"/>
  <c r="E4" i="2"/>
  <c r="D4" i="2"/>
  <c r="A122" i="1"/>
  <c r="A120" i="1" l="1"/>
  <c r="A119" i="1"/>
  <c r="A98" i="1"/>
  <c r="A85" i="1"/>
  <c r="A84" i="1"/>
  <c r="A91" i="1"/>
  <c r="A90" i="1"/>
  <c r="A32" i="1"/>
  <c r="A31" i="1"/>
  <c r="A27" i="1"/>
  <c r="A24" i="1"/>
  <c r="A22" i="1"/>
  <c r="A25" i="1"/>
  <c r="A20" i="1"/>
  <c r="A17" i="1"/>
  <c r="A88" i="1"/>
  <c r="A86" i="1" l="1"/>
  <c r="A80" i="1"/>
  <c r="A79" i="1"/>
  <c r="A78" i="1"/>
  <c r="A77" i="1"/>
  <c r="A76" i="1"/>
  <c r="A110" i="1"/>
  <c r="A83" i="1"/>
  <c r="A118" i="1"/>
  <c r="A75" i="1"/>
  <c r="A73" i="1"/>
  <c r="A72" i="1"/>
  <c r="A71" i="1"/>
  <c r="A117" i="1"/>
  <c r="A67" i="1" l="1"/>
  <c r="A66" i="1"/>
  <c r="A64" i="1"/>
  <c r="A63" i="1"/>
  <c r="A61" i="1" l="1"/>
  <c r="A59" i="1"/>
  <c r="A58" i="1"/>
  <c r="A56" i="1"/>
  <c r="A53" i="1"/>
  <c r="A51" i="1"/>
  <c r="A50" i="1"/>
  <c r="A49" i="1"/>
  <c r="A44" i="1"/>
  <c r="A42" i="1"/>
  <c r="A41" i="1"/>
  <c r="A109" i="1"/>
  <c r="A111" i="1"/>
  <c r="A112" i="1"/>
  <c r="A39" i="1"/>
  <c r="A38" i="1"/>
  <c r="A37" i="1"/>
  <c r="A36" i="1"/>
  <c r="A35" i="1"/>
  <c r="A34" i="1"/>
  <c r="A30" i="1"/>
  <c r="A108" i="1"/>
  <c r="A29" i="1"/>
  <c r="A28" i="1"/>
  <c r="A82" i="1"/>
  <c r="A107" i="1"/>
  <c r="A105" i="1" l="1"/>
  <c r="A95" i="1"/>
  <c r="A97" i="1"/>
  <c r="E4" i="1"/>
  <c r="A19" i="1"/>
  <c r="A18" i="1"/>
  <c r="A16" i="1"/>
  <c r="A15" i="1"/>
  <c r="A93" i="1"/>
  <c r="A104" i="1"/>
  <c r="A94" i="1"/>
  <c r="A96" i="1"/>
  <c r="A89" i="1"/>
  <c r="A103" i="1"/>
  <c r="A102" i="1"/>
  <c r="A101" i="1"/>
  <c r="A100" i="1"/>
  <c r="A12" i="1"/>
  <c r="A11" i="1"/>
  <c r="A13" i="1"/>
  <c r="A10" i="1"/>
  <c r="A9" i="1"/>
  <c r="A8" i="1"/>
</calcChain>
</file>

<file path=xl/sharedStrings.xml><?xml version="1.0" encoding="utf-8"?>
<sst xmlns="http://schemas.openxmlformats.org/spreadsheetml/2006/main" count="3869" uniqueCount="521">
  <si>
    <t>Lunch</t>
  </si>
  <si>
    <t>Dinner</t>
  </si>
  <si>
    <t>Daily Calories</t>
  </si>
  <si>
    <t>1/2 katori Walnut and Cherry Tomato Salad</t>
  </si>
  <si>
    <t>1/2 katori Veg Italian Salad</t>
  </si>
  <si>
    <t>1/2 katori Egg White Salad</t>
  </si>
  <si>
    <t>1/2 katori Pulled Chicken Salad</t>
  </si>
  <si>
    <t>1/2 katori Creamy Garlic Pasta</t>
  </si>
  <si>
    <t>1/2 katori Red Sauce Pasta</t>
  </si>
  <si>
    <t>1/2 katori Baked Spaghetti</t>
  </si>
  <si>
    <t>1/2 katori Veg Hakka Noodles</t>
  </si>
  <si>
    <t>1/2 katori Veg Fried Rice</t>
  </si>
  <si>
    <t>1/4 Portion Shakshuka</t>
  </si>
  <si>
    <t>1/2 katori Grilled Vegetables</t>
  </si>
  <si>
    <t>1/2 katori Stir Fry Vegetables</t>
  </si>
  <si>
    <t>1/2 katori Veg Manchurian</t>
  </si>
  <si>
    <t>1/2 katori Sweet &amp; Sour Vegetables</t>
  </si>
  <si>
    <t>1/2 katori Veg in Hot Garlic Sauce</t>
  </si>
  <si>
    <t>1/2 katori Chicken Manchurian</t>
  </si>
  <si>
    <t>1/2 katori Garlic Chicken</t>
  </si>
  <si>
    <t>1/2 katori Chili Chicken</t>
  </si>
  <si>
    <t>1/2 cup Tomato Soup</t>
  </si>
  <si>
    <t>1/2 cup Lentils &amp; Vegetable Soup</t>
  </si>
  <si>
    <t>1/2 cup Chicken Mushroom Soup</t>
  </si>
  <si>
    <t>1/2 cup Ladakhi Chicken Thukpa</t>
  </si>
  <si>
    <t>1/2 cup Thai Chicken Noodle Soup</t>
  </si>
  <si>
    <t xml:space="preserve">1 katori Steamed White Rice /  3/4 katori Steamed Brown Rice </t>
  </si>
  <si>
    <t>1/3 katori Chicken Manchurian</t>
  </si>
  <si>
    <t>1 Katori Grilled Vegetables</t>
  </si>
  <si>
    <t>1/2 Portion Frittata</t>
  </si>
  <si>
    <t>1/2 Katori Grilled Chicken</t>
  </si>
  <si>
    <t>1/2 Katori Grilled Fish</t>
  </si>
  <si>
    <t>1 katori Stir Fry Vegetables</t>
  </si>
  <si>
    <t>3/4 cup Lentils &amp; Vegetable Soup</t>
  </si>
  <si>
    <t>1/2 Katori Veg Noodles</t>
  </si>
  <si>
    <t>1/2 Katori Fish in Lemon Sauce</t>
  </si>
  <si>
    <t>3/4 katori Veg Fried Rice</t>
  </si>
  <si>
    <t>1/2 Katori Tomato Basil Chicken Curry</t>
  </si>
  <si>
    <t xml:space="preserve">1 Katori Veg Pulao </t>
  </si>
  <si>
    <t>1 Katori Palak Dal Khichdi</t>
  </si>
  <si>
    <t>3/4 Katori Egg Biryani</t>
  </si>
  <si>
    <t>3/4 Katori Chicken Dum Biryani</t>
  </si>
  <si>
    <t>1/2 Katori Dal Makhani</t>
  </si>
  <si>
    <t>1/2 Katori Chole Masala</t>
  </si>
  <si>
    <t>1/2 Katori Butter Chicken</t>
  </si>
  <si>
    <t>!/2 Katori Kofta Curry</t>
  </si>
  <si>
    <t>1/2 Katori Egg Masala</t>
  </si>
  <si>
    <t>1/2 Katori Kadai Paneer</t>
  </si>
  <si>
    <t>1/2 Katori Dal Tadka</t>
  </si>
  <si>
    <t>1/2 Katori Dhaba Dal</t>
  </si>
  <si>
    <t>1/2 Katori Dal Palak</t>
  </si>
  <si>
    <t>1/2 Katori Dal Fry</t>
  </si>
  <si>
    <t>1/2 Katori Fish Curry</t>
  </si>
  <si>
    <t>1 Katori Dal Tadka</t>
  </si>
  <si>
    <t>1 Katori Dhaba Dal</t>
  </si>
  <si>
    <t>1 Katori Moong Dal Tadka</t>
  </si>
  <si>
    <t>1 Katori Dal Palak</t>
  </si>
  <si>
    <t>1 Katori Dal Fry</t>
  </si>
  <si>
    <t>3/4 Katori Punjabi Kala Chana</t>
  </si>
  <si>
    <t>3/4 Katori Punjabi Kadhi Pakoda</t>
  </si>
  <si>
    <t>1/2 Katori Chicken Curry</t>
  </si>
  <si>
    <t>!/2 Katori Fried Fish</t>
  </si>
  <si>
    <t>1/2 Katori Kadai Chicken</t>
  </si>
  <si>
    <t>1/2 Katori Baingan Bharta</t>
  </si>
  <si>
    <t xml:space="preserve">1/2 Katori Aloo Methi </t>
  </si>
  <si>
    <t>1/2 Katori Vegetable Jalfrezi</t>
  </si>
  <si>
    <t xml:space="preserve">1/2 Katori Palak Paneer </t>
  </si>
  <si>
    <t xml:space="preserve">1/2 Katori Paneer Bhurji </t>
  </si>
  <si>
    <t>3/4 Katori Lobia Masala</t>
  </si>
  <si>
    <t>3/4 Katori Bhindi Kurkure</t>
  </si>
  <si>
    <t>1 Katori Raita/  Curd</t>
  </si>
  <si>
    <t>1/2 Katori Raita/  Curd</t>
  </si>
  <si>
    <t xml:space="preserve">1 katori Steamed White Rice / Brown Rice </t>
  </si>
  <si>
    <t xml:space="preserve">1/2 katori Steamed White Rice / Brown Rice </t>
  </si>
  <si>
    <t>3/4 Katori Dal Tadka</t>
  </si>
  <si>
    <t>1 Katori Soya Masala</t>
  </si>
  <si>
    <t xml:space="preserve">1 Katori Mushroom Masala </t>
  </si>
  <si>
    <t>3/4 Katori Gobi Masala</t>
  </si>
  <si>
    <t>2 Appam</t>
  </si>
  <si>
    <t>3 Rava Idli/  2 Rice Idli</t>
  </si>
  <si>
    <t xml:space="preserve">1 katori Lemon Rice </t>
  </si>
  <si>
    <t>1 katori Puliyogare</t>
  </si>
  <si>
    <t xml:space="preserve">1 katori Curd Rice </t>
  </si>
  <si>
    <t>1 katori Tomato Rice</t>
  </si>
  <si>
    <t>1 katori Bisibelebath</t>
  </si>
  <si>
    <t>1 Papad</t>
  </si>
  <si>
    <t>1 tbsp Coconut Chutney</t>
  </si>
  <si>
    <t>2 tbsp Coconut Chutney</t>
  </si>
  <si>
    <t>3/4 Katori Curd</t>
  </si>
  <si>
    <t>1 glass Rasam</t>
  </si>
  <si>
    <t>3/4 Katori Vegetable Stew</t>
  </si>
  <si>
    <t>3/4 Katori Chicken Stew</t>
  </si>
  <si>
    <t>3/4 katori Sambar</t>
  </si>
  <si>
    <t>4 Rava Idli/  3 Rice Idli</t>
  </si>
  <si>
    <t>3/4 Katori Kadala Curry</t>
  </si>
  <si>
    <t>3/4 Katori Aviyal</t>
  </si>
  <si>
    <t xml:space="preserve">3/4 Katori Chettinad Egg Curry </t>
  </si>
  <si>
    <t>1/2 Katori Paruppu kadaiyal</t>
  </si>
  <si>
    <t>1/2 Katori Muttai Thokku</t>
  </si>
  <si>
    <t>1/2 Katori Kathirikai Podi Curry</t>
  </si>
  <si>
    <t>1/2 Katori Tomato Pappu</t>
  </si>
  <si>
    <t>1/2 Katori Carrot and Beans Poriyal</t>
  </si>
  <si>
    <t>1/2 Katori Uppu Paruppu</t>
  </si>
  <si>
    <t>1 Katori Bendakaayi Gujju</t>
  </si>
  <si>
    <t>1/2 Katori Paneer Chettinad Curry</t>
  </si>
  <si>
    <t>1 Plain Naan/  3/4 Katori Jeera Rice/  Peas Pulao</t>
  </si>
  <si>
    <t xml:space="preserve">1/2 Katori Chicken Tikka Masala </t>
  </si>
  <si>
    <t xml:space="preserve">2 Tawa Roti/  3/4 katori Steamed White Rice / Brown Rice </t>
  </si>
  <si>
    <t>3/4 Katori Veg Fried Rice</t>
  </si>
  <si>
    <t>1 Katori Bengali Khichdi</t>
  </si>
  <si>
    <t>3/4 Katori Veg Dum Biryani</t>
  </si>
  <si>
    <t>3/4 Katori Raita/  Curd</t>
  </si>
  <si>
    <t>1/2 Katori Dum Aloo</t>
  </si>
  <si>
    <t>3/4 Katori Egg Fried Rice</t>
  </si>
  <si>
    <t>1/2 Katori Veg Manchurian</t>
  </si>
  <si>
    <t>3/4 Katori Egg Noodles</t>
  </si>
  <si>
    <t>1/2 Katori Veg in Hot Garlic Sauce</t>
  </si>
  <si>
    <t>3/4 Katori Egg Curry</t>
  </si>
  <si>
    <t>3/4 Katori Egg Masala</t>
  </si>
  <si>
    <t>1/2 katori Egg Fried Rice</t>
  </si>
  <si>
    <t>1/2 Katori Chicken Fried Rice/ Chicken Noodles</t>
  </si>
  <si>
    <t xml:space="preserve">3/4 Katori Chicken Vindaloo </t>
  </si>
  <si>
    <t>3/4 Katori Chicken Chettinad Curry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</si>
  <si>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</si>
  <si>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</si>
  <si>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</si>
  <si>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</si>
  <si>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</si>
  <si>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</si>
  <si>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</si>
  <si>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</si>
  <si>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</si>
  <si>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</si>
  <si>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</si>
  <si>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E4</t>
  </si>
  <si>
    <t>N2</t>
  </si>
  <si>
    <t>N1</t>
  </si>
  <si>
    <t>N4</t>
  </si>
  <si>
    <t>N11</t>
  </si>
  <si>
    <t>E12</t>
  </si>
  <si>
    <t>1 tsp: 5ml          1 tbsp: 15ml          1 Katori: 150ml          1 Cup: 240ml</t>
  </si>
  <si>
    <t>Veg</t>
  </si>
  <si>
    <t>Egg</t>
  </si>
  <si>
    <t>N Veg</t>
  </si>
  <si>
    <t>1 katori Grilled Vegetables</t>
  </si>
  <si>
    <t>3/4 katori Walnut and Cherry Tomato Salad</t>
  </si>
  <si>
    <t>3/4 katori Veg Italian Salad</t>
  </si>
  <si>
    <t>1 cup Lentils &amp; Vegetable Soup</t>
  </si>
  <si>
    <t>3/4 Katori Veg Noodles</t>
  </si>
  <si>
    <t>1 cup Tomato Soup</t>
  </si>
  <si>
    <t>1 Katori Cucumber Tomato Salad</t>
  </si>
  <si>
    <t>3/4 Katori Cucumber Tomato Salad</t>
  </si>
  <si>
    <t>1 Katori Veg Dum Biryani</t>
  </si>
  <si>
    <t>3/4 Katori Kofta Curry</t>
  </si>
  <si>
    <t>3/4 Katori Dum Aloo</t>
  </si>
  <si>
    <t>1 Katori Lobia Masala</t>
  </si>
  <si>
    <t>1 Katori Bhindi Kurkure</t>
  </si>
  <si>
    <t xml:space="preserve">3/4 Katori Palak Paneer </t>
  </si>
  <si>
    <t xml:space="preserve">3/4 Katori Paneer Bhurji </t>
  </si>
  <si>
    <t>2 Papad</t>
  </si>
  <si>
    <t>1 Katori Curd</t>
  </si>
  <si>
    <t>1 Katori Vegetable Stew</t>
  </si>
  <si>
    <t>1 Katori Kadala Curry</t>
  </si>
  <si>
    <t>1 katori Sambar</t>
  </si>
  <si>
    <t>1 Katori Paruppu kadaiyal</t>
  </si>
  <si>
    <t>1 Katori Tomato Pappu</t>
  </si>
  <si>
    <t>1 Katori Uppu Paruppu</t>
  </si>
  <si>
    <t>3/4 Katori Carrot and Beans Poriyal</t>
  </si>
  <si>
    <t>3/4 Katori Kathirikai Podi Curry</t>
  </si>
  <si>
    <t xml:space="preserve">3 Tawa Roti/  1 katori Steamed White Rice / Brown Rice </t>
  </si>
  <si>
    <t>1 Katori Egg Biryani</t>
  </si>
  <si>
    <t>1 Katori Egg Masala</t>
  </si>
  <si>
    <t>1 Katori Egg Curry</t>
  </si>
  <si>
    <t xml:space="preserve">1 Katori Chettinad Egg Curry </t>
  </si>
  <si>
    <t>1/3 Portion Shakshuka</t>
  </si>
  <si>
    <t>3/4 Katori Veg Manchurian</t>
  </si>
  <si>
    <t>3/4 Katori Veg in Hot Garlic Sauce</t>
  </si>
  <si>
    <t>3/4 cup Chicken Mushroom Soup</t>
  </si>
  <si>
    <t>1 1/2 Katori Grilled Vegetables</t>
  </si>
  <si>
    <t>3/4 Katori Tomato Basil Chicken Curry</t>
  </si>
  <si>
    <t>3/4 cup Thai Chicken Noodle Soup</t>
  </si>
  <si>
    <t>3/4 Katori Fish in Lemon Sauce</t>
  </si>
  <si>
    <t>3/4 katori Egg Fried Rice</t>
  </si>
  <si>
    <t>1 katori Egg White Salad</t>
  </si>
  <si>
    <t>1 katori Pulled Chicken Salad</t>
  </si>
  <si>
    <t>3/4 Katori Chicken Fried Rice/ Chicken Noodles</t>
  </si>
  <si>
    <t>1 Katori Chicken Dum Biryani</t>
  </si>
  <si>
    <t>3/4 Katori Butter Chicken</t>
  </si>
  <si>
    <t>3/4 Katori Kadai Chicken</t>
  </si>
  <si>
    <t xml:space="preserve">3/4 Katori Chicken Tikka Masala </t>
  </si>
  <si>
    <t>3/4 Katori Chicken Curry</t>
  </si>
  <si>
    <t>3 Appam</t>
  </si>
  <si>
    <t>3/4 Katori Muttai Thokku</t>
  </si>
  <si>
    <t>3/4 Katori Fish Curry</t>
  </si>
  <si>
    <t>1 katori Walnut and Cherry Tomato Salad</t>
  </si>
  <si>
    <t>1 katori Veg Italian Salad</t>
  </si>
  <si>
    <t>3/4 katori Veg Hakka Noodles</t>
  </si>
  <si>
    <t>3/4 Katori Dal Makhani</t>
  </si>
  <si>
    <t>3/4 Katori Chole Masala</t>
  </si>
  <si>
    <t>1 Katori Kofta Curry</t>
  </si>
  <si>
    <t>1 Katori Dum Aloo</t>
  </si>
  <si>
    <t>1/2 Katori Beet and Cucumber Salad</t>
  </si>
  <si>
    <t>1/2 Katori Sprouted Moong Salad</t>
  </si>
  <si>
    <t>1/2 Beet, Carrot and Pomegranate Salad</t>
  </si>
  <si>
    <t>1/2 Katori Cucumber Tomato Salad</t>
  </si>
  <si>
    <t>3/4 Katori Vegetable Jalfrezi</t>
  </si>
  <si>
    <t xml:space="preserve">1 1/2 katori Lemon Rice </t>
  </si>
  <si>
    <t>1 1/2 katori Puliyogare</t>
  </si>
  <si>
    <t>1 Katori Kosambari Salad</t>
  </si>
  <si>
    <t>1 Katori Cucumber Kosumalli</t>
  </si>
  <si>
    <t>1/2 Katori Cucumber Kosumalli</t>
  </si>
  <si>
    <t>1 1/2 katori Stir Fry Vegetables</t>
  </si>
  <si>
    <t xml:space="preserve">3/4 katori Steamed White Rice / Brown Rice </t>
  </si>
  <si>
    <t>1 1/2 katori Grilled Vegetables</t>
  </si>
  <si>
    <t>2 Katori Grilled Vegetables</t>
  </si>
  <si>
    <t>1 Katori Veg Fried Rice</t>
  </si>
  <si>
    <t>1 1/3 Katori Palak Dal Khichdi</t>
  </si>
  <si>
    <t>1 1/3 Katori Moong Dal Khichdi</t>
  </si>
  <si>
    <t>1 1/3 Katori Bengali Khichdi</t>
  </si>
  <si>
    <t>1 1/2 Katori Bengali Khichdi</t>
  </si>
  <si>
    <t>1 Katori Beet and Cucumber Salad</t>
  </si>
  <si>
    <t>1 Katori Sprouted Moong Salad</t>
  </si>
  <si>
    <t>1 Beet, Carrot and Pomegranate Salad</t>
  </si>
  <si>
    <t>1 Katori Gobi Masala</t>
  </si>
  <si>
    <t xml:space="preserve">1 1/2 katori Curd Rice </t>
  </si>
  <si>
    <t>1 1/3 katori Tomato Rice</t>
  </si>
  <si>
    <t>1 1/3 katori Bisibelebath</t>
  </si>
  <si>
    <t>1 1/2 Katori Cucumber Kosumalli</t>
  </si>
  <si>
    <t>1 katori Veg Fried Rice</t>
  </si>
  <si>
    <t>3/4 cup Ladakhi Chicken Thukpa</t>
  </si>
  <si>
    <t>3/4 katori Chicken Manchurian</t>
  </si>
  <si>
    <t>3/4 katori Garlic Chicken</t>
  </si>
  <si>
    <t>3/4 katori Chili Chicken</t>
  </si>
  <si>
    <t>2 katori Grilled Vegetables</t>
  </si>
  <si>
    <t>1 Katori Veg Noodles</t>
  </si>
  <si>
    <t>1 katori Veg Hakka Noodles</t>
  </si>
  <si>
    <t>3/4 katori Sweet &amp; Sour Vegetables</t>
  </si>
  <si>
    <t>1 1/2 Katori Palak Dal Khichdi</t>
  </si>
  <si>
    <t>1 1/2 Katori Moong Dal Khichdi</t>
  </si>
  <si>
    <t>1 1/2 Katori Cucumber Tomato Salad</t>
  </si>
  <si>
    <t>1 1/2 Katori Beet and Cucumber Salad</t>
  </si>
  <si>
    <t>1 1/2 Katori Sprouted Moong Salad</t>
  </si>
  <si>
    <t>1 1/2 Beet, Carrot and Pomegranate Salad</t>
  </si>
  <si>
    <t>1 1/2 Katori Kosambari Salad</t>
  </si>
  <si>
    <t>1 Katori Chicken Fried Rice/ Chicken Noodles</t>
  </si>
  <si>
    <t>2 katori Stir Fry Vegetables</t>
  </si>
  <si>
    <t>1 Katori Baingan Bharta</t>
  </si>
  <si>
    <t>3/4 Katori Dal Fry</t>
  </si>
  <si>
    <t xml:space="preserve">3/4 Katori Aloo Methi </t>
  </si>
  <si>
    <t>1 Katori Vegetable Jalfrezi</t>
  </si>
  <si>
    <t xml:space="preserve">1 Katori Palak Paneer </t>
  </si>
  <si>
    <t xml:space="preserve">1 Katori Paneer Bhurji </t>
  </si>
  <si>
    <t>1 1/2 katori Bisibelebath</t>
  </si>
  <si>
    <t>3 tbsp Coconut Chutney</t>
  </si>
  <si>
    <t>2 Katori Cucumber Kosumalli</t>
  </si>
  <si>
    <t>2 Katori Beet and Cucumber Salad</t>
  </si>
  <si>
    <t>2 Katori Sprouted Moong Salad</t>
  </si>
  <si>
    <t>1 Katori Egg Fried Rice</t>
  </si>
  <si>
    <t>1 Katori Egg Noodles</t>
  </si>
  <si>
    <t>1 1/2 katori Veg Italian Salad</t>
  </si>
  <si>
    <t>3/4 Katori Grilled Chicken</t>
  </si>
  <si>
    <t>1 katori Egg Fried Rice</t>
  </si>
  <si>
    <t>1 Tomato Onion Uttapam/ 1 Rava Uttapam</t>
  </si>
  <si>
    <t>2 Tawa / Palak or Methi Roti</t>
  </si>
  <si>
    <t>1 Plain Naan/  3/4 Katori Jeera Rice or  Peas Pulao</t>
  </si>
  <si>
    <t>1 Tawa / Palak or Methi Roti</t>
  </si>
  <si>
    <t>2 Tomato Onion Uttapam / Rava Uttapam</t>
  </si>
  <si>
    <t xml:space="preserve">1 1/2 Katori Veg Pulao </t>
  </si>
  <si>
    <t>1 1/2 katori Tomato Rice</t>
  </si>
  <si>
    <t>3 Tawa / Palak or Methi Roti</t>
  </si>
  <si>
    <t>3/4 Katori Lauki ki Sabzi</t>
  </si>
  <si>
    <t xml:space="preserve">1 Katori Aloo Beans Sabzi </t>
  </si>
  <si>
    <t xml:space="preserve">3/4 Katori Arbi ki Sabzi </t>
  </si>
  <si>
    <t>1 Katori Cabbage Sabzi</t>
  </si>
  <si>
    <t>3/4 Katori Kaddu Ki Sabzi</t>
  </si>
  <si>
    <t xml:space="preserve">3/4 Katori Tinda ki Sabzi </t>
  </si>
  <si>
    <t xml:space="preserve">1 Katori Gajar Matar Sabzi </t>
  </si>
  <si>
    <t xml:space="preserve">1 Katori Tinda ki Sabzi </t>
  </si>
  <si>
    <t>1 Katori Lauki ki Sabzi</t>
  </si>
  <si>
    <t>1 Katori Kaddu Ki Sabzi</t>
  </si>
  <si>
    <t>1/2 Katori Palak Chicken</t>
  </si>
  <si>
    <t>3/4 Katori Palak Chicken</t>
  </si>
  <si>
    <t>Today</t>
  </si>
  <si>
    <t>Pasta with sauted veggies</t>
  </si>
  <si>
    <t>Pasta with grilled veggies</t>
  </si>
  <si>
    <t>Spaghetti with stir fry veggies</t>
  </si>
  <si>
    <t>Rice with sauted veggies</t>
  </si>
  <si>
    <t>Rice with grilled veggies</t>
  </si>
  <si>
    <t>Rice with stir fry veggies</t>
  </si>
  <si>
    <t>Grilled veggies &amp; soup</t>
  </si>
  <si>
    <t>Fried rice &amp; soup</t>
  </si>
  <si>
    <t>Veg noodles &amp; soup</t>
  </si>
  <si>
    <t>Noodles with veg manchurian</t>
  </si>
  <si>
    <t>Rice with sweet &amp; sour Veggies</t>
  </si>
  <si>
    <t>Noodles with veg in hot garlic sauce</t>
  </si>
  <si>
    <t>Khichdi with raita</t>
  </si>
  <si>
    <t>Pulao with raita</t>
  </si>
  <si>
    <t>Veg biryani with raita</t>
  </si>
  <si>
    <t>Naan with dal makhani</t>
  </si>
  <si>
    <t>Naan with chole masala</t>
  </si>
  <si>
    <t>Naan with kadai paneer</t>
  </si>
  <si>
    <t>Naan with kofta</t>
  </si>
  <si>
    <t>Naan with dum aloo</t>
  </si>
  <si>
    <t>Rice with dal tadka</t>
  </si>
  <si>
    <t>Rice with dhaba dal</t>
  </si>
  <si>
    <t>Rice with moong dal</t>
  </si>
  <si>
    <t>Rice with dal palak</t>
  </si>
  <si>
    <t>Rice with kala chana</t>
  </si>
  <si>
    <t>Rice with kadhi</t>
  </si>
  <si>
    <t>Roti with dal fry</t>
  </si>
  <si>
    <t>Roti with lobia masala</t>
  </si>
  <si>
    <t>Roti with baingan bharta</t>
  </si>
  <si>
    <t>Roti with Lauki sabzi</t>
  </si>
  <si>
    <t>Roti with aloo beans</t>
  </si>
  <si>
    <t>Roti with arbi ki sabzi</t>
  </si>
  <si>
    <t>Roti with cabbage sabzi</t>
  </si>
  <si>
    <t>Roti with kaddu sabzi</t>
  </si>
  <si>
    <t>Roti with bhindi sabzi</t>
  </si>
  <si>
    <t>Roti with tinda sabzi</t>
  </si>
  <si>
    <t>Roti with aloo methi</t>
  </si>
  <si>
    <t>Roti with soya masala</t>
  </si>
  <si>
    <t>Roti with mushroom masala</t>
  </si>
  <si>
    <t>Roti with gobi masala</t>
  </si>
  <si>
    <t>Roti with gajar matar sabzi</t>
  </si>
  <si>
    <t>Roti with palak paneer</t>
  </si>
  <si>
    <t>Roti with paneer bhurji</t>
  </si>
  <si>
    <t>Roti with vegetable jalfrezi</t>
  </si>
  <si>
    <t>Puliyogare with curd</t>
  </si>
  <si>
    <t>Curd rice with papad</t>
  </si>
  <si>
    <t>Lemon rice with papad</t>
  </si>
  <si>
    <t>Tomato rice with curd</t>
  </si>
  <si>
    <t>Bisibelebath with papad</t>
  </si>
  <si>
    <t>Appam with vegetable stew</t>
  </si>
  <si>
    <t>Appam with kadala curry</t>
  </si>
  <si>
    <t>Idli with sambar</t>
  </si>
  <si>
    <t>Idli with rasam</t>
  </si>
  <si>
    <t>Uttapam with sambar</t>
  </si>
  <si>
    <t>Roti with paruppu kadaiyal</t>
  </si>
  <si>
    <t>Roti with carrot and beans poriyal</t>
  </si>
  <si>
    <t>Roti with kathirikai podi curry</t>
  </si>
  <si>
    <t>Rice with kadala curry</t>
  </si>
  <si>
    <t>Roti with bendakaayi gujju</t>
  </si>
  <si>
    <t>Roti with paneer chettinad curry</t>
  </si>
  <si>
    <t>Egg biryani with raita</t>
  </si>
  <si>
    <t>Naan with egg masala</t>
  </si>
  <si>
    <t>Rice with egg curry</t>
  </si>
  <si>
    <t>Roti with egg masala</t>
  </si>
  <si>
    <t>Roti with chettinad egg curry</t>
  </si>
  <si>
    <t>Shakshuka with grilled veggies</t>
  </si>
  <si>
    <t>Frittata with sauted veggies</t>
  </si>
  <si>
    <t>Egg rice with veg manchurian</t>
  </si>
  <si>
    <t>Chicken soup with stir fry veggies</t>
  </si>
  <si>
    <t>Grilled fish with rice &amp; veggies</t>
  </si>
  <si>
    <t>Rice with chicken curry</t>
  </si>
  <si>
    <t>Grilled chicken with noodle soup</t>
  </si>
  <si>
    <t>Rice with fish in lemon sauce</t>
  </si>
  <si>
    <t>Egg rice with chicken thupka</t>
  </si>
  <si>
    <t>Rice with chicken manchurian</t>
  </si>
  <si>
    <t>Rice with garlic chicken</t>
  </si>
  <si>
    <t>Rice with chilli chicken</t>
  </si>
  <si>
    <t>Fried rice with chicken manchurian</t>
  </si>
  <si>
    <t>Noodles with chili chicken</t>
  </si>
  <si>
    <t>Chicken biryani</t>
  </si>
  <si>
    <t>Naan with butter chicken</t>
  </si>
  <si>
    <t>Naan with kadai chicken</t>
  </si>
  <si>
    <t>Naan with chicken tikka masala</t>
  </si>
  <si>
    <t>Rice with basil chicken curry</t>
  </si>
  <si>
    <t>Rice with palak chicken</t>
  </si>
  <si>
    <t>Roti with chicken keema</t>
  </si>
  <si>
    <t>3/4 Katori Chicken Keema</t>
  </si>
  <si>
    <t>!/2 Katori Chicken Keema</t>
  </si>
  <si>
    <t>Appam with chicken stew</t>
  </si>
  <si>
    <t>Roti with muttai thokku</t>
  </si>
  <si>
    <t>Roti with chicken vindaloo</t>
  </si>
  <si>
    <t>Rice with chicken chettinad</t>
  </si>
  <si>
    <t>Roti with fish fry</t>
  </si>
  <si>
    <t>Rice with fish curry</t>
  </si>
  <si>
    <t>1/2 katori Veg Sauteed</t>
  </si>
  <si>
    <t>1 katori Veg Sauteed</t>
  </si>
  <si>
    <t>1 1/2 katori Veg Sauteed</t>
  </si>
  <si>
    <t>2 katori Veg Sauteed</t>
  </si>
  <si>
    <t>!/2 Katori Chicken Dalcha</t>
  </si>
  <si>
    <t>1/2 Katori Chicken Bihari Boti</t>
  </si>
  <si>
    <t>Chicken Dalcha with Roti</t>
  </si>
  <si>
    <t>Chicken Bihari Boti with Rice</t>
  </si>
  <si>
    <t>3/4 Katori Chicken Bihari Boti</t>
  </si>
  <si>
    <t>1 Katori Chicken Dalcha</t>
  </si>
  <si>
    <t>1 Katori Chicken Bihari Boti</t>
  </si>
  <si>
    <t xml:space="preserve">1 1/2 katori Steamed White Rice / Brown Rice </t>
  </si>
  <si>
    <t>Roti with Bhindi ka Salan</t>
  </si>
  <si>
    <t>1 Katori Bhindi ka Salan</t>
  </si>
  <si>
    <t>Litti Chokha</t>
  </si>
  <si>
    <t>Masale Bhat</t>
  </si>
  <si>
    <t>Tendli Bhat</t>
  </si>
  <si>
    <t>Tehri</t>
  </si>
  <si>
    <t>Pithala Bhakri</t>
  </si>
  <si>
    <t>1 katori Tehri</t>
  </si>
  <si>
    <t>1 katori Tendli Bhat</t>
  </si>
  <si>
    <t>1 katori Masala Bhat</t>
  </si>
  <si>
    <t>V12</t>
  </si>
  <si>
    <t>V1, V2, V3, V4, V5, V6, V7, V8, V9, V10, V11, V12</t>
  </si>
  <si>
    <t>V1, V2, V3, V5, V6, V7, V8, V9, V10, V11, V12, E4, E12</t>
  </si>
  <si>
    <t>N1, N2, V3, E4, V5, V6, V7, V8, V9, V10, V12, N11, E12</t>
  </si>
  <si>
    <t>1 1/2 katori Masala Bhat</t>
  </si>
  <si>
    <t>1 1/2 katori Tendli Bhat</t>
  </si>
  <si>
    <t>1 1/2 katori Tehri</t>
  </si>
  <si>
    <t xml:space="preserve">3 Litti  </t>
  </si>
  <si>
    <t>1 1/2 katori Chokha</t>
  </si>
  <si>
    <t xml:space="preserve">3 Pithala </t>
  </si>
  <si>
    <t>1 katori Bhakri</t>
  </si>
  <si>
    <t xml:space="preserve">3 Litti </t>
  </si>
  <si>
    <t>1 katori Chokha</t>
  </si>
  <si>
    <t xml:space="preserve">2 Pithala </t>
  </si>
  <si>
    <t xml:space="preserve">4 Litti </t>
  </si>
  <si>
    <t>2 katori Tehri</t>
  </si>
  <si>
    <t>2 katori Tendli Bhat</t>
  </si>
  <si>
    <t>2 katori Masala Bhat</t>
  </si>
  <si>
    <t>V1.1</t>
  </si>
  <si>
    <t>V2.2</t>
  </si>
  <si>
    <t>V3.3</t>
  </si>
  <si>
    <t>V4.4</t>
  </si>
  <si>
    <t>V1.2</t>
  </si>
  <si>
    <t>V1.3</t>
  </si>
  <si>
    <t>V1.4</t>
  </si>
  <si>
    <t>V1.6</t>
  </si>
  <si>
    <t>V1.5</t>
  </si>
  <si>
    <t>V2.5</t>
  </si>
  <si>
    <t>V4.5</t>
  </si>
  <si>
    <t>V2.1</t>
  </si>
  <si>
    <t>V3.1</t>
  </si>
  <si>
    <t>V4.1</t>
  </si>
  <si>
    <t>V2.3</t>
  </si>
  <si>
    <t>V2.4</t>
  </si>
  <si>
    <t>V2.6</t>
  </si>
  <si>
    <t>V5.1</t>
  </si>
  <si>
    <t>V3.2</t>
  </si>
  <si>
    <t>V3.4</t>
  </si>
  <si>
    <t>V4.2</t>
  </si>
  <si>
    <t>V4.3</t>
  </si>
  <si>
    <t>V4.6</t>
  </si>
  <si>
    <t>V6.1</t>
  </si>
  <si>
    <t>V7.1</t>
  </si>
  <si>
    <t>V5.2</t>
  </si>
  <si>
    <t>V5.3</t>
  </si>
  <si>
    <t>V5.4</t>
  </si>
  <si>
    <t>V5.5</t>
  </si>
  <si>
    <t>V5.6</t>
  </si>
  <si>
    <t>V8.1</t>
  </si>
  <si>
    <t>V6.2</t>
  </si>
  <si>
    <t>V6.3</t>
  </si>
  <si>
    <t>V6.4</t>
  </si>
  <si>
    <t>V6.5</t>
  </si>
  <si>
    <t>V6.6</t>
  </si>
  <si>
    <t>V9.1</t>
  </si>
  <si>
    <t>V10.1</t>
  </si>
  <si>
    <t>V7.2</t>
  </si>
  <si>
    <t>V8.2</t>
  </si>
  <si>
    <t>V9.2</t>
  </si>
  <si>
    <t>V10.2</t>
  </si>
  <si>
    <t>V7.3</t>
  </si>
  <si>
    <t>V7.4</t>
  </si>
  <si>
    <t>V7.5</t>
  </si>
  <si>
    <t>V7.6</t>
  </si>
  <si>
    <t>V7.7</t>
  </si>
  <si>
    <t>V8.3</t>
  </si>
  <si>
    <t>V8.4</t>
  </si>
  <si>
    <t>V8.5</t>
  </si>
  <si>
    <t>V8.6</t>
  </si>
  <si>
    <t>V11.1</t>
  </si>
  <si>
    <t>V9.3</t>
  </si>
  <si>
    <t>V9.4</t>
  </si>
  <si>
    <t>V9.5</t>
  </si>
  <si>
    <t>E4.4</t>
  </si>
  <si>
    <t>V10.3</t>
  </si>
  <si>
    <t>V10.4</t>
  </si>
  <si>
    <t>V10.5</t>
  </si>
  <si>
    <t>E12.1</t>
  </si>
  <si>
    <t>V11.2</t>
  </si>
  <si>
    <t>V11.3</t>
  </si>
  <si>
    <t>V11.4</t>
  </si>
  <si>
    <t>V11.5</t>
  </si>
  <si>
    <t>V11.6</t>
  </si>
  <si>
    <t>E4.1</t>
  </si>
  <si>
    <t>N1.1</t>
  </si>
  <si>
    <t>E4.2</t>
  </si>
  <si>
    <t>E4.3</t>
  </si>
  <si>
    <t>E4.5</t>
  </si>
  <si>
    <t>N2.2</t>
  </si>
  <si>
    <t>E12.2</t>
  </si>
  <si>
    <t>E12.3</t>
  </si>
  <si>
    <t>E12.4</t>
  </si>
  <si>
    <t>N1.2</t>
  </si>
  <si>
    <t>N1.3</t>
  </si>
  <si>
    <t>N1.4</t>
  </si>
  <si>
    <t>N1.5</t>
  </si>
  <si>
    <t>N1.6</t>
  </si>
  <si>
    <t>N2.1</t>
  </si>
  <si>
    <t>N4.1</t>
  </si>
  <si>
    <t>N2.3</t>
  </si>
  <si>
    <t>N2.4</t>
  </si>
  <si>
    <t>N2.5</t>
  </si>
  <si>
    <t>N2.6</t>
  </si>
  <si>
    <t>N11.1</t>
  </si>
  <si>
    <t>N4.2</t>
  </si>
  <si>
    <t>N4.3</t>
  </si>
  <si>
    <t>N4.4</t>
  </si>
  <si>
    <t>N4.5</t>
  </si>
  <si>
    <t>N4.6</t>
  </si>
  <si>
    <t>N4.7</t>
  </si>
  <si>
    <t>N4.8</t>
  </si>
  <si>
    <t>N4.9</t>
  </si>
  <si>
    <t>N11.2</t>
  </si>
  <si>
    <t>N11.3</t>
  </si>
  <si>
    <t>N11.4</t>
  </si>
  <si>
    <t>N11.5</t>
  </si>
  <si>
    <t>N11.6</t>
  </si>
  <si>
    <t>V12.1</t>
  </si>
  <si>
    <t>V12.2</t>
  </si>
  <si>
    <t>V12.3</t>
  </si>
  <si>
    <t>V12.4</t>
  </si>
  <si>
    <t>V12.5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</si>
</sst>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" fontId="1" fillId="0" borderId="0" xfId="0" applyNumberFormat="1" applyFont="1"/>
    <xf numFmtId="0" fontId="1" fillId="0" borderId="0" xfId="0" applyFont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0DD1-6692-DD4E-8795-D602AC51AB57}">
  <dimension ref="A3:H128"/>
  <sheetViews>
    <sheetView tabSelected="1" topLeftCell="D109" zoomScaleNormal="100" workbookViewId="0">
      <selection activeCell="G130" sqref="G130"/>
    </sheetView>
  </sheetViews>
  <sheetFormatPr defaultColWidth="10.796875" defaultRowHeight="14.4" x14ac:dyDescent="0.3"/>
  <cols>
    <col min="1" max="1" width="10.796875" style="1"/>
    <col min="2" max="2" width="32.19921875" style="1" bestFit="1" customWidth="1"/>
    <col min="3" max="3" width="50.69921875" style="1" bestFit="1" customWidth="1"/>
    <col min="4" max="4" width="56" style="1" customWidth="1"/>
    <col min="5" max="5" width="39" style="1" bestFit="1" customWidth="1"/>
    <col min="6" max="6" width="29.796875" style="1" customWidth="1"/>
    <col min="7" max="16384" width="10.796875" style="1"/>
  </cols>
  <sheetData>
    <row r="3" spans="1:8" x14ac:dyDescent="0.3">
      <c r="C3" s="2" t="s">
        <v>2</v>
      </c>
      <c r="D3" s="3" t="s">
        <v>0</v>
      </c>
      <c r="E3" s="3" t="s">
        <v>1</v>
      </c>
      <c r="F3" s="9" t="s">
        <v>141</v>
      </c>
      <c r="G3" s="1" t="s">
        <v>400</v>
      </c>
    </row>
    <row r="4" spans="1:8" x14ac:dyDescent="0.3">
      <c r="C4" s="2">
        <v>1200</v>
      </c>
      <c r="D4" s="4">
        <f>C4*32.5%</f>
        <v>390</v>
      </c>
      <c r="E4" s="4">
        <f>C4*32.5%</f>
        <v>390</v>
      </c>
      <c r="F4" s="9" t="s">
        <v>142</v>
      </c>
      <c r="G4" s="1" t="s">
        <v>401</v>
      </c>
    </row>
    <row r="5" spans="1:8" x14ac:dyDescent="0.3">
      <c r="F5" s="9" t="s">
        <v>143</v>
      </c>
      <c r="G5" s="1" t="s">
        <v>402</v>
      </c>
    </row>
    <row r="6" spans="1:8" ht="15.6" x14ac:dyDescent="0.3">
      <c r="D6" s="5" t="s">
        <v>140</v>
      </c>
    </row>
    <row r="7" spans="1:8" x14ac:dyDescent="0.3">
      <c r="B7" s="6" t="s">
        <v>282</v>
      </c>
    </row>
    <row r="8" spans="1:8" x14ac:dyDescent="0.3">
      <c r="A8" s="1">
        <f>90+70+200</f>
        <v>360</v>
      </c>
      <c r="B8" s="1" t="s">
        <v>283</v>
      </c>
      <c r="C8" s="1" t="s">
        <v>3</v>
      </c>
      <c r="D8" s="1" t="s">
        <v>377</v>
      </c>
      <c r="E8" s="1" t="s">
        <v>7</v>
      </c>
      <c r="G8" s="1" t="s">
        <v>123</v>
      </c>
      <c r="H8" s="1" t="s">
        <v>417</v>
      </c>
    </row>
    <row r="9" spans="1:8" x14ac:dyDescent="0.3">
      <c r="A9" s="1">
        <f>90+70+190</f>
        <v>350</v>
      </c>
      <c r="B9" s="1" t="s">
        <v>284</v>
      </c>
      <c r="C9" s="1" t="s">
        <v>3</v>
      </c>
      <c r="D9" s="1" t="s">
        <v>13</v>
      </c>
      <c r="E9" s="1" t="s">
        <v>8</v>
      </c>
      <c r="G9" s="1" t="s">
        <v>123</v>
      </c>
      <c r="H9" s="1" t="s">
        <v>421</v>
      </c>
    </row>
    <row r="10" spans="1:8" x14ac:dyDescent="0.3">
      <c r="A10" s="1">
        <f>90+80+170</f>
        <v>340</v>
      </c>
      <c r="B10" s="1" t="s">
        <v>285</v>
      </c>
      <c r="C10" s="1" t="s">
        <v>3</v>
      </c>
      <c r="D10" s="1" t="s">
        <v>14</v>
      </c>
      <c r="E10" s="1" t="s">
        <v>9</v>
      </c>
      <c r="G10" s="1" t="s">
        <v>123</v>
      </c>
      <c r="H10" s="1" t="s">
        <v>422</v>
      </c>
    </row>
    <row r="11" spans="1:8" x14ac:dyDescent="0.3">
      <c r="A11" s="1">
        <f>90+70+190</f>
        <v>350</v>
      </c>
      <c r="B11" s="1" t="s">
        <v>286</v>
      </c>
      <c r="C11" s="1" t="s">
        <v>4</v>
      </c>
      <c r="D11" s="1" t="s">
        <v>377</v>
      </c>
      <c r="E11" s="1" t="s">
        <v>72</v>
      </c>
      <c r="G11" s="1" t="s">
        <v>123</v>
      </c>
      <c r="H11" s="1" t="s">
        <v>423</v>
      </c>
    </row>
    <row r="12" spans="1:8" x14ac:dyDescent="0.3">
      <c r="A12" s="1">
        <f>90+70+190</f>
        <v>350</v>
      </c>
      <c r="B12" s="1" t="s">
        <v>287</v>
      </c>
      <c r="C12" s="1" t="s">
        <v>4</v>
      </c>
      <c r="D12" s="1" t="s">
        <v>13</v>
      </c>
      <c r="E12" s="1" t="s">
        <v>72</v>
      </c>
      <c r="G12" s="1" t="s">
        <v>123</v>
      </c>
      <c r="H12" s="1" t="s">
        <v>425</v>
      </c>
    </row>
    <row r="13" spans="1:8" x14ac:dyDescent="0.3">
      <c r="A13" s="1">
        <f>90+80+190</f>
        <v>360</v>
      </c>
      <c r="B13" s="1" t="s">
        <v>288</v>
      </c>
      <c r="C13" s="1" t="s">
        <v>4</v>
      </c>
      <c r="D13" s="1" t="s">
        <v>14</v>
      </c>
      <c r="E13" s="1" t="s">
        <v>72</v>
      </c>
      <c r="G13" s="1" t="s">
        <v>123</v>
      </c>
      <c r="H13" s="1" t="s">
        <v>424</v>
      </c>
    </row>
    <row r="14" spans="1:8" x14ac:dyDescent="0.3">
      <c r="G14" s="1">
        <v>0</v>
      </c>
      <c r="H14" s="1">
        <v>0</v>
      </c>
    </row>
    <row r="15" spans="1:8" x14ac:dyDescent="0.3">
      <c r="A15" s="1">
        <f>240+140</f>
        <v>380</v>
      </c>
      <c r="B15" s="1" t="s">
        <v>289</v>
      </c>
      <c r="C15" s="1" t="s">
        <v>33</v>
      </c>
      <c r="D15" s="1" t="s">
        <v>28</v>
      </c>
      <c r="G15" s="1" t="s">
        <v>124</v>
      </c>
      <c r="H15" s="1" t="s">
        <v>428</v>
      </c>
    </row>
    <row r="16" spans="1:8" x14ac:dyDescent="0.3">
      <c r="A16" s="1">
        <f>160+180</f>
        <v>340</v>
      </c>
      <c r="B16" s="1" t="s">
        <v>291</v>
      </c>
      <c r="C16" s="1" t="s">
        <v>22</v>
      </c>
      <c r="D16" s="1" t="s">
        <v>34</v>
      </c>
      <c r="G16" s="1" t="s">
        <v>124</v>
      </c>
      <c r="H16" s="1" t="s">
        <v>418</v>
      </c>
    </row>
    <row r="17" spans="1:8" x14ac:dyDescent="0.3">
      <c r="A17" s="1">
        <f>160+220</f>
        <v>380</v>
      </c>
      <c r="B17" s="1" t="s">
        <v>290</v>
      </c>
      <c r="C17" s="1" t="s">
        <v>22</v>
      </c>
      <c r="D17" s="1" t="s">
        <v>108</v>
      </c>
      <c r="G17" s="1" t="s">
        <v>124</v>
      </c>
      <c r="H17" s="1" t="s">
        <v>431</v>
      </c>
    </row>
    <row r="18" spans="1:8" x14ac:dyDescent="0.3">
      <c r="A18" s="1">
        <f>70+140+160</f>
        <v>370</v>
      </c>
      <c r="B18" s="1" t="s">
        <v>294</v>
      </c>
      <c r="C18" s="1" t="s">
        <v>21</v>
      </c>
      <c r="D18" s="1" t="s">
        <v>10</v>
      </c>
      <c r="E18" s="7" t="s">
        <v>17</v>
      </c>
      <c r="G18" s="1" t="s">
        <v>124</v>
      </c>
      <c r="H18" s="1" t="s">
        <v>432</v>
      </c>
    </row>
    <row r="19" spans="1:8" x14ac:dyDescent="0.3">
      <c r="A19" s="1">
        <f>70+130+180</f>
        <v>380</v>
      </c>
      <c r="B19" s="1" t="s">
        <v>292</v>
      </c>
      <c r="C19" s="1" t="s">
        <v>21</v>
      </c>
      <c r="D19" s="1" t="s">
        <v>34</v>
      </c>
      <c r="E19" s="1" t="s">
        <v>15</v>
      </c>
      <c r="G19" s="1" t="s">
        <v>124</v>
      </c>
      <c r="H19" s="1" t="s">
        <v>426</v>
      </c>
    </row>
    <row r="20" spans="1:8" x14ac:dyDescent="0.3">
      <c r="A20" s="1">
        <f>70+220+120</f>
        <v>410</v>
      </c>
      <c r="B20" s="1" t="s">
        <v>293</v>
      </c>
      <c r="C20" s="1" t="s">
        <v>21</v>
      </c>
      <c r="D20" s="1" t="s">
        <v>108</v>
      </c>
      <c r="E20" s="1" t="s">
        <v>16</v>
      </c>
      <c r="G20" s="1" t="s">
        <v>124</v>
      </c>
      <c r="H20" s="1" t="s">
        <v>433</v>
      </c>
    </row>
    <row r="21" spans="1:8" x14ac:dyDescent="0.3">
      <c r="G21" s="1">
        <v>0</v>
      </c>
      <c r="H21" s="1">
        <v>0</v>
      </c>
    </row>
    <row r="22" spans="1:8" x14ac:dyDescent="0.3">
      <c r="A22" s="1">
        <f>280+90</f>
        <v>370</v>
      </c>
      <c r="B22" s="1" t="s">
        <v>295</v>
      </c>
      <c r="C22" s="1" t="s">
        <v>39</v>
      </c>
      <c r="D22" s="1" t="s">
        <v>70</v>
      </c>
      <c r="G22" s="1" t="s">
        <v>125</v>
      </c>
      <c r="H22" s="1" t="s">
        <v>429</v>
      </c>
    </row>
    <row r="23" spans="1:8" x14ac:dyDescent="0.3">
      <c r="A23" s="1">
        <f>390+40</f>
        <v>430</v>
      </c>
      <c r="B23" s="1" t="s">
        <v>295</v>
      </c>
      <c r="C23" s="1" t="s">
        <v>238</v>
      </c>
      <c r="D23" s="1" t="s">
        <v>71</v>
      </c>
      <c r="G23" s="1" t="s">
        <v>125</v>
      </c>
      <c r="H23" s="1" t="s">
        <v>435</v>
      </c>
    </row>
    <row r="24" spans="1:8" x14ac:dyDescent="0.3">
      <c r="A24" s="1">
        <f>300+90</f>
        <v>390</v>
      </c>
      <c r="B24" s="1" t="s">
        <v>295</v>
      </c>
      <c r="C24" s="1" t="s">
        <v>109</v>
      </c>
      <c r="D24" s="1" t="s">
        <v>70</v>
      </c>
      <c r="G24" s="1" t="s">
        <v>125</v>
      </c>
      <c r="H24" s="1" t="s">
        <v>419</v>
      </c>
    </row>
    <row r="25" spans="1:8" x14ac:dyDescent="0.3">
      <c r="A25" s="1">
        <f>340+40</f>
        <v>380</v>
      </c>
      <c r="B25" s="1" t="s">
        <v>296</v>
      </c>
      <c r="C25" s="1" t="s">
        <v>38</v>
      </c>
      <c r="D25" s="1" t="s">
        <v>71</v>
      </c>
      <c r="G25" s="1" t="s">
        <v>125</v>
      </c>
      <c r="H25" s="1" t="s">
        <v>436</v>
      </c>
    </row>
    <row r="26" spans="1:8" x14ac:dyDescent="0.3">
      <c r="G26" s="1">
        <v>0</v>
      </c>
      <c r="H26" s="1">
        <v>0</v>
      </c>
    </row>
    <row r="27" spans="1:8" x14ac:dyDescent="0.3">
      <c r="A27" s="1">
        <f>300+90</f>
        <v>390</v>
      </c>
      <c r="B27" s="7" t="s">
        <v>297</v>
      </c>
      <c r="C27" s="1" t="s">
        <v>110</v>
      </c>
      <c r="D27" s="1" t="s">
        <v>70</v>
      </c>
      <c r="G27" s="1" t="s">
        <v>126</v>
      </c>
      <c r="H27" s="1" t="s">
        <v>430</v>
      </c>
    </row>
    <row r="28" spans="1:8" x14ac:dyDescent="0.3">
      <c r="A28" s="1">
        <f>200+140</f>
        <v>340</v>
      </c>
      <c r="B28" s="1" t="s">
        <v>298</v>
      </c>
      <c r="C28" s="1" t="s">
        <v>105</v>
      </c>
      <c r="D28" s="1" t="s">
        <v>42</v>
      </c>
      <c r="G28" s="1" t="s">
        <v>126</v>
      </c>
      <c r="H28" s="1" t="s">
        <v>437</v>
      </c>
    </row>
    <row r="29" spans="1:8" x14ac:dyDescent="0.3">
      <c r="A29" s="1">
        <f>200+140</f>
        <v>340</v>
      </c>
      <c r="B29" s="1" t="s">
        <v>299</v>
      </c>
      <c r="C29" s="1" t="s">
        <v>105</v>
      </c>
      <c r="D29" s="1" t="s">
        <v>43</v>
      </c>
      <c r="G29" s="1" t="s">
        <v>126</v>
      </c>
      <c r="H29" s="1" t="s">
        <v>438</v>
      </c>
    </row>
    <row r="30" spans="1:8" x14ac:dyDescent="0.3">
      <c r="A30" s="1">
        <f>200+170</f>
        <v>370</v>
      </c>
      <c r="B30" s="1" t="s">
        <v>300</v>
      </c>
      <c r="C30" s="1" t="s">
        <v>105</v>
      </c>
      <c r="D30" s="1" t="s">
        <v>47</v>
      </c>
      <c r="G30" s="1" t="s">
        <v>126</v>
      </c>
      <c r="H30" s="1" t="s">
        <v>420</v>
      </c>
    </row>
    <row r="31" spans="1:8" x14ac:dyDescent="0.3">
      <c r="A31" s="1">
        <f>200+120+70</f>
        <v>390</v>
      </c>
      <c r="B31" s="1" t="s">
        <v>301</v>
      </c>
      <c r="C31" s="1" t="s">
        <v>105</v>
      </c>
      <c r="D31" s="1" t="s">
        <v>45</v>
      </c>
      <c r="E31" s="1" t="s">
        <v>111</v>
      </c>
      <c r="G31" s="1" t="s">
        <v>126</v>
      </c>
      <c r="H31" s="1" t="s">
        <v>427</v>
      </c>
    </row>
    <row r="32" spans="1:8" x14ac:dyDescent="0.3">
      <c r="A32" s="1">
        <f>200+120+70</f>
        <v>390</v>
      </c>
      <c r="B32" s="1" t="s">
        <v>302</v>
      </c>
      <c r="C32" s="1" t="s">
        <v>105</v>
      </c>
      <c r="D32" s="1" t="s">
        <v>112</v>
      </c>
      <c r="E32" s="1" t="s">
        <v>111</v>
      </c>
      <c r="G32" s="1" t="s">
        <v>126</v>
      </c>
      <c r="H32" s="1" t="s">
        <v>439</v>
      </c>
    </row>
    <row r="33" spans="1:8" x14ac:dyDescent="0.3">
      <c r="G33" s="1">
        <v>0</v>
      </c>
      <c r="H33" s="1">
        <v>0</v>
      </c>
    </row>
    <row r="34" spans="1:8" x14ac:dyDescent="0.3">
      <c r="A34" s="1">
        <f>190+160</f>
        <v>350</v>
      </c>
      <c r="B34" s="1" t="s">
        <v>303</v>
      </c>
      <c r="C34" s="1" t="s">
        <v>72</v>
      </c>
      <c r="D34" s="1" t="s">
        <v>53</v>
      </c>
      <c r="G34" s="1" t="s">
        <v>127</v>
      </c>
      <c r="H34" s="1" t="s">
        <v>434</v>
      </c>
    </row>
    <row r="35" spans="1:8" x14ac:dyDescent="0.3">
      <c r="A35" s="1">
        <f>190+160</f>
        <v>350</v>
      </c>
      <c r="B35" s="1" t="s">
        <v>304</v>
      </c>
      <c r="C35" s="1" t="s">
        <v>72</v>
      </c>
      <c r="D35" s="1" t="s">
        <v>54</v>
      </c>
      <c r="G35" s="1" t="s">
        <v>127</v>
      </c>
      <c r="H35" s="1" t="s">
        <v>442</v>
      </c>
    </row>
    <row r="36" spans="1:8" x14ac:dyDescent="0.3">
      <c r="A36" s="1">
        <f>190+160</f>
        <v>350</v>
      </c>
      <c r="B36" s="1" t="s">
        <v>305</v>
      </c>
      <c r="C36" s="1" t="s">
        <v>72</v>
      </c>
      <c r="D36" s="1" t="s">
        <v>55</v>
      </c>
      <c r="G36" s="1" t="s">
        <v>127</v>
      </c>
      <c r="H36" s="1" t="s">
        <v>443</v>
      </c>
    </row>
    <row r="37" spans="1:8" x14ac:dyDescent="0.3">
      <c r="A37" s="1">
        <f>190+180</f>
        <v>370</v>
      </c>
      <c r="B37" s="1" t="s">
        <v>306</v>
      </c>
      <c r="C37" s="1" t="s">
        <v>72</v>
      </c>
      <c r="D37" s="1" t="s">
        <v>56</v>
      </c>
      <c r="G37" s="1" t="s">
        <v>127</v>
      </c>
      <c r="H37" s="1" t="s">
        <v>444</v>
      </c>
    </row>
    <row r="38" spans="1:8" x14ac:dyDescent="0.3">
      <c r="A38" s="1">
        <f>190+180</f>
        <v>370</v>
      </c>
      <c r="B38" s="1" t="s">
        <v>307</v>
      </c>
      <c r="C38" s="1" t="s">
        <v>72</v>
      </c>
      <c r="D38" s="1" t="s">
        <v>58</v>
      </c>
      <c r="G38" s="1" t="s">
        <v>127</v>
      </c>
      <c r="H38" s="1" t="s">
        <v>445</v>
      </c>
    </row>
    <row r="39" spans="1:8" x14ac:dyDescent="0.3">
      <c r="A39" s="1">
        <f>190+180</f>
        <v>370</v>
      </c>
      <c r="B39" s="1" t="s">
        <v>308</v>
      </c>
      <c r="C39" s="1" t="s">
        <v>72</v>
      </c>
      <c r="D39" s="1" t="s">
        <v>59</v>
      </c>
      <c r="G39" s="1" t="s">
        <v>127</v>
      </c>
      <c r="H39" s="1" t="s">
        <v>446</v>
      </c>
    </row>
    <row r="40" spans="1:8" x14ac:dyDescent="0.3">
      <c r="G40" s="7">
        <v>0</v>
      </c>
      <c r="H40" s="1">
        <v>0</v>
      </c>
    </row>
    <row r="41" spans="1:8" x14ac:dyDescent="0.3">
      <c r="A41" s="1">
        <f>160+180</f>
        <v>340</v>
      </c>
      <c r="B41" s="1" t="s">
        <v>309</v>
      </c>
      <c r="C41" s="1" t="s">
        <v>263</v>
      </c>
      <c r="D41" s="1" t="s">
        <v>57</v>
      </c>
      <c r="G41" s="1" t="s">
        <v>128</v>
      </c>
      <c r="H41" s="1" t="s">
        <v>440</v>
      </c>
    </row>
    <row r="42" spans="1:8" x14ac:dyDescent="0.3">
      <c r="A42" s="1">
        <f>160+170</f>
        <v>330</v>
      </c>
      <c r="B42" s="1" t="s">
        <v>310</v>
      </c>
      <c r="C42" s="1" t="s">
        <v>263</v>
      </c>
      <c r="D42" s="1" t="s">
        <v>68</v>
      </c>
      <c r="G42" s="1" t="s">
        <v>128</v>
      </c>
      <c r="H42" s="1" t="s">
        <v>448</v>
      </c>
    </row>
    <row r="43" spans="1:8" x14ac:dyDescent="0.3">
      <c r="A43" s="1">
        <f>160+70+80</f>
        <v>310</v>
      </c>
      <c r="B43" s="1" t="s">
        <v>311</v>
      </c>
      <c r="C43" s="1" t="s">
        <v>263</v>
      </c>
      <c r="D43" s="1" t="s">
        <v>63</v>
      </c>
      <c r="E43" s="1" t="s">
        <v>51</v>
      </c>
      <c r="G43" s="1" t="s">
        <v>128</v>
      </c>
      <c r="H43" s="1" t="s">
        <v>449</v>
      </c>
    </row>
    <row r="44" spans="1:8" x14ac:dyDescent="0.3">
      <c r="A44" s="1">
        <f>160+110+80</f>
        <v>350</v>
      </c>
      <c r="B44" s="1" t="s">
        <v>312</v>
      </c>
      <c r="C44" s="1" t="s">
        <v>263</v>
      </c>
      <c r="D44" s="1" t="s">
        <v>270</v>
      </c>
      <c r="E44" s="1" t="s">
        <v>49</v>
      </c>
      <c r="G44" s="1" t="s">
        <v>128</v>
      </c>
      <c r="H44" s="1" t="s">
        <v>450</v>
      </c>
    </row>
    <row r="45" spans="1:8" x14ac:dyDescent="0.3">
      <c r="A45" s="1">
        <f>160+140+50</f>
        <v>350</v>
      </c>
      <c r="B45" s="1" t="s">
        <v>313</v>
      </c>
      <c r="C45" s="1" t="s">
        <v>263</v>
      </c>
      <c r="D45" s="1" t="s">
        <v>271</v>
      </c>
      <c r="E45" s="1" t="s">
        <v>71</v>
      </c>
      <c r="G45" s="1" t="s">
        <v>128</v>
      </c>
      <c r="H45" s="1" t="s">
        <v>451</v>
      </c>
    </row>
    <row r="46" spans="1:8" x14ac:dyDescent="0.3">
      <c r="A46" s="1">
        <f>160+100+70</f>
        <v>330</v>
      </c>
      <c r="B46" s="7" t="s">
        <v>314</v>
      </c>
      <c r="C46" s="1" t="s">
        <v>263</v>
      </c>
      <c r="D46" s="1" t="s">
        <v>272</v>
      </c>
      <c r="E46" s="1" t="s">
        <v>51</v>
      </c>
      <c r="G46" s="1" t="s">
        <v>128</v>
      </c>
      <c r="H46" s="1" t="s">
        <v>452</v>
      </c>
    </row>
    <row r="47" spans="1:8" x14ac:dyDescent="0.3">
      <c r="G47" s="7">
        <v>0</v>
      </c>
      <c r="H47" s="1">
        <v>0</v>
      </c>
    </row>
    <row r="48" spans="1:8" x14ac:dyDescent="0.3">
      <c r="A48" s="1">
        <f>160+140+50</f>
        <v>350</v>
      </c>
      <c r="B48" s="7" t="s">
        <v>315</v>
      </c>
      <c r="C48" s="1" t="s">
        <v>263</v>
      </c>
      <c r="D48" s="1" t="s">
        <v>273</v>
      </c>
      <c r="E48" s="1" t="s">
        <v>71</v>
      </c>
      <c r="G48" s="1" t="s">
        <v>129</v>
      </c>
      <c r="H48" s="1" t="s">
        <v>441</v>
      </c>
    </row>
    <row r="49" spans="1:8" x14ac:dyDescent="0.3">
      <c r="A49" s="1">
        <f>160+120+80</f>
        <v>360</v>
      </c>
      <c r="B49" s="1" t="s">
        <v>316</v>
      </c>
      <c r="C49" s="1" t="s">
        <v>263</v>
      </c>
      <c r="D49" s="1" t="s">
        <v>274</v>
      </c>
      <c r="E49" s="1" t="s">
        <v>50</v>
      </c>
      <c r="G49" s="1" t="s">
        <v>129</v>
      </c>
      <c r="H49" s="1" t="s">
        <v>455</v>
      </c>
    </row>
    <row r="50" spans="1:8" x14ac:dyDescent="0.3">
      <c r="A50" s="1">
        <f>160+120+80</f>
        <v>360</v>
      </c>
      <c r="B50" s="1" t="s">
        <v>317</v>
      </c>
      <c r="C50" s="1" t="s">
        <v>263</v>
      </c>
      <c r="D50" s="1" t="s">
        <v>69</v>
      </c>
      <c r="E50" s="1" t="s">
        <v>70</v>
      </c>
      <c r="G50" s="1" t="s">
        <v>129</v>
      </c>
      <c r="H50" s="1" t="s">
        <v>459</v>
      </c>
    </row>
    <row r="51" spans="1:8" x14ac:dyDescent="0.3">
      <c r="A51" s="1">
        <f>160+120+80</f>
        <v>360</v>
      </c>
      <c r="B51" s="1" t="s">
        <v>318</v>
      </c>
      <c r="C51" s="1" t="s">
        <v>263</v>
      </c>
      <c r="D51" s="1" t="s">
        <v>275</v>
      </c>
      <c r="E51" s="1" t="s">
        <v>50</v>
      </c>
      <c r="G51" s="1" t="s">
        <v>129</v>
      </c>
      <c r="H51" s="1" t="s">
        <v>460</v>
      </c>
    </row>
    <row r="52" spans="1:8" x14ac:dyDescent="0.3">
      <c r="A52" s="1">
        <f>160+140+80</f>
        <v>380</v>
      </c>
      <c r="B52" s="1" t="s">
        <v>319</v>
      </c>
      <c r="C52" s="1" t="s">
        <v>263</v>
      </c>
      <c r="D52" s="1" t="s">
        <v>64</v>
      </c>
      <c r="E52" s="1" t="s">
        <v>74</v>
      </c>
      <c r="G52" s="1" t="s">
        <v>129</v>
      </c>
      <c r="H52" s="1" t="s">
        <v>461</v>
      </c>
    </row>
    <row r="53" spans="1:8" x14ac:dyDescent="0.3">
      <c r="A53" s="1">
        <f>160+180+40</f>
        <v>380</v>
      </c>
      <c r="B53" s="1" t="s">
        <v>320</v>
      </c>
      <c r="C53" s="1" t="s">
        <v>263</v>
      </c>
      <c r="D53" s="1" t="s">
        <v>75</v>
      </c>
      <c r="E53" s="1" t="s">
        <v>71</v>
      </c>
      <c r="G53" s="1" t="s">
        <v>129</v>
      </c>
      <c r="H53" s="1" t="s">
        <v>462</v>
      </c>
    </row>
    <row r="54" spans="1:8" x14ac:dyDescent="0.3">
      <c r="A54" s="1">
        <f>160+200</f>
        <v>360</v>
      </c>
      <c r="B54" s="1" t="s">
        <v>389</v>
      </c>
      <c r="C54" s="1" t="s">
        <v>263</v>
      </c>
      <c r="D54" s="1" t="s">
        <v>390</v>
      </c>
      <c r="G54" s="1" t="s">
        <v>129</v>
      </c>
      <c r="H54" s="1" t="s">
        <v>463</v>
      </c>
    </row>
    <row r="55" spans="1:8" x14ac:dyDescent="0.3">
      <c r="G55" s="1">
        <v>0</v>
      </c>
      <c r="H55" s="1">
        <v>0</v>
      </c>
    </row>
    <row r="56" spans="1:8" x14ac:dyDescent="0.3">
      <c r="A56" s="1">
        <f>160+180+40</f>
        <v>380</v>
      </c>
      <c r="B56" s="1" t="s">
        <v>321</v>
      </c>
      <c r="C56" s="1" t="s">
        <v>263</v>
      </c>
      <c r="D56" s="1" t="s">
        <v>76</v>
      </c>
      <c r="E56" s="1" t="s">
        <v>71</v>
      </c>
      <c r="G56" s="1" t="s">
        <v>130</v>
      </c>
      <c r="H56" s="1" t="s">
        <v>447</v>
      </c>
    </row>
    <row r="57" spans="1:8" x14ac:dyDescent="0.3">
      <c r="A57" s="1">
        <f>160+140+40</f>
        <v>340</v>
      </c>
      <c r="B57" s="1" t="s">
        <v>322</v>
      </c>
      <c r="C57" s="1" t="s">
        <v>263</v>
      </c>
      <c r="D57" s="1" t="s">
        <v>77</v>
      </c>
      <c r="E57" s="1" t="s">
        <v>71</v>
      </c>
      <c r="G57" s="1" t="s">
        <v>130</v>
      </c>
      <c r="H57" s="1" t="s">
        <v>456</v>
      </c>
    </row>
    <row r="58" spans="1:8" x14ac:dyDescent="0.3">
      <c r="A58" s="1">
        <f>160+180+40</f>
        <v>380</v>
      </c>
      <c r="B58" s="1" t="s">
        <v>323</v>
      </c>
      <c r="C58" s="1" t="s">
        <v>263</v>
      </c>
      <c r="D58" s="1" t="s">
        <v>276</v>
      </c>
      <c r="E58" s="1" t="s">
        <v>71</v>
      </c>
      <c r="G58" s="1" t="s">
        <v>130</v>
      </c>
      <c r="H58" s="1" t="s">
        <v>464</v>
      </c>
    </row>
    <row r="59" spans="1:8" x14ac:dyDescent="0.3">
      <c r="A59" s="1">
        <f>160+130+90</f>
        <v>380</v>
      </c>
      <c r="B59" s="1" t="s">
        <v>326</v>
      </c>
      <c r="C59" s="1" t="s">
        <v>263</v>
      </c>
      <c r="D59" s="1" t="s">
        <v>65</v>
      </c>
      <c r="E59" s="1" t="s">
        <v>48</v>
      </c>
      <c r="G59" s="1" t="s">
        <v>130</v>
      </c>
      <c r="H59" s="1" t="s">
        <v>465</v>
      </c>
    </row>
    <row r="60" spans="1:8" x14ac:dyDescent="0.3">
      <c r="A60" s="1">
        <f>160+140+80</f>
        <v>380</v>
      </c>
      <c r="B60" s="1" t="s">
        <v>324</v>
      </c>
      <c r="C60" s="1" t="s">
        <v>263</v>
      </c>
      <c r="D60" s="1" t="s">
        <v>66</v>
      </c>
      <c r="E60" s="1" t="s">
        <v>70</v>
      </c>
      <c r="G60" s="1" t="s">
        <v>130</v>
      </c>
      <c r="H60" s="1" t="s">
        <v>466</v>
      </c>
    </row>
    <row r="61" spans="1:8" x14ac:dyDescent="0.3">
      <c r="A61" s="1">
        <f>160+160+40</f>
        <v>360</v>
      </c>
      <c r="B61" s="1" t="s">
        <v>325</v>
      </c>
      <c r="C61" s="1" t="s">
        <v>263</v>
      </c>
      <c r="D61" s="1" t="s">
        <v>67</v>
      </c>
      <c r="E61" s="1" t="s">
        <v>71</v>
      </c>
      <c r="G61" s="1" t="s">
        <v>130</v>
      </c>
      <c r="H61" s="1" t="s">
        <v>467</v>
      </c>
    </row>
    <row r="62" spans="1:8" x14ac:dyDescent="0.3">
      <c r="G62" s="7">
        <v>0</v>
      </c>
      <c r="H62" s="1">
        <v>0</v>
      </c>
    </row>
    <row r="63" spans="1:8" x14ac:dyDescent="0.3">
      <c r="A63" s="1">
        <f>240+40+90</f>
        <v>370</v>
      </c>
      <c r="B63" s="1" t="s">
        <v>329</v>
      </c>
      <c r="C63" s="1" t="s">
        <v>80</v>
      </c>
      <c r="D63" s="1" t="s">
        <v>85</v>
      </c>
      <c r="E63" s="1" t="s">
        <v>87</v>
      </c>
      <c r="G63" s="1" t="s">
        <v>131</v>
      </c>
      <c r="H63" s="1" t="s">
        <v>453</v>
      </c>
    </row>
    <row r="64" spans="1:8" x14ac:dyDescent="0.3">
      <c r="A64" s="1">
        <f>260+40+70</f>
        <v>370</v>
      </c>
      <c r="B64" s="1" t="s">
        <v>327</v>
      </c>
      <c r="C64" s="1" t="s">
        <v>81</v>
      </c>
      <c r="D64" s="1" t="s">
        <v>85</v>
      </c>
      <c r="E64" s="1" t="s">
        <v>88</v>
      </c>
      <c r="G64" s="1" t="s">
        <v>131</v>
      </c>
      <c r="H64" s="1" t="s">
        <v>457</v>
      </c>
    </row>
    <row r="65" spans="1:8" x14ac:dyDescent="0.3">
      <c r="A65" s="1">
        <f>280+40</f>
        <v>320</v>
      </c>
      <c r="B65" s="1" t="s">
        <v>328</v>
      </c>
      <c r="C65" s="1" t="s">
        <v>82</v>
      </c>
      <c r="D65" s="1" t="s">
        <v>85</v>
      </c>
      <c r="G65" s="1" t="s">
        <v>131</v>
      </c>
      <c r="H65" s="1" t="s">
        <v>469</v>
      </c>
    </row>
    <row r="66" spans="1:8" x14ac:dyDescent="0.3">
      <c r="A66" s="1">
        <f>300+40+40</f>
        <v>380</v>
      </c>
      <c r="B66" s="1" t="s">
        <v>330</v>
      </c>
      <c r="C66" s="1" t="s">
        <v>83</v>
      </c>
      <c r="D66" s="1" t="s">
        <v>85</v>
      </c>
      <c r="E66" s="1" t="s">
        <v>71</v>
      </c>
      <c r="G66" s="1" t="s">
        <v>131</v>
      </c>
      <c r="H66" s="1" t="s">
        <v>470</v>
      </c>
    </row>
    <row r="67" spans="1:8" x14ac:dyDescent="0.3">
      <c r="A67" s="1">
        <f>320+40</f>
        <v>360</v>
      </c>
      <c r="B67" s="1" t="s">
        <v>331</v>
      </c>
      <c r="C67" s="1" t="s">
        <v>84</v>
      </c>
      <c r="D67" s="1" t="s">
        <v>85</v>
      </c>
      <c r="G67" s="1" t="s">
        <v>131</v>
      </c>
      <c r="H67" s="1" t="s">
        <v>471</v>
      </c>
    </row>
    <row r="68" spans="1:8" x14ac:dyDescent="0.3">
      <c r="G68" s="1">
        <v>0</v>
      </c>
      <c r="H68" s="1">
        <v>0</v>
      </c>
    </row>
    <row r="69" spans="1:8" x14ac:dyDescent="0.3">
      <c r="A69" s="1">
        <f>240+180</f>
        <v>420</v>
      </c>
      <c r="B69" s="1" t="s">
        <v>332</v>
      </c>
      <c r="C69" s="1" t="s">
        <v>191</v>
      </c>
      <c r="D69" s="1" t="s">
        <v>90</v>
      </c>
      <c r="G69" s="1" t="s">
        <v>132</v>
      </c>
      <c r="H69" s="1" t="s">
        <v>454</v>
      </c>
    </row>
    <row r="70" spans="1:8" x14ac:dyDescent="0.3">
      <c r="A70" s="1">
        <f>240+180</f>
        <v>420</v>
      </c>
      <c r="B70" s="1" t="s">
        <v>333</v>
      </c>
      <c r="C70" s="1" t="s">
        <v>191</v>
      </c>
      <c r="D70" s="1" t="s">
        <v>94</v>
      </c>
      <c r="G70" s="1" t="s">
        <v>132</v>
      </c>
      <c r="H70" s="1" t="s">
        <v>458</v>
      </c>
    </row>
    <row r="71" spans="1:8" x14ac:dyDescent="0.3">
      <c r="A71" s="1">
        <f>140+160+50</f>
        <v>350</v>
      </c>
      <c r="B71" s="1" t="s">
        <v>334</v>
      </c>
      <c r="C71" s="1" t="s">
        <v>79</v>
      </c>
      <c r="D71" s="1" t="s">
        <v>92</v>
      </c>
      <c r="E71" s="1" t="s">
        <v>86</v>
      </c>
      <c r="G71" s="1" t="s">
        <v>132</v>
      </c>
      <c r="H71" s="1" t="s">
        <v>473</v>
      </c>
    </row>
    <row r="72" spans="1:8" x14ac:dyDescent="0.3">
      <c r="A72" s="1">
        <f>200+60+100</f>
        <v>360</v>
      </c>
      <c r="B72" s="1" t="s">
        <v>335</v>
      </c>
      <c r="C72" s="1" t="s">
        <v>93</v>
      </c>
      <c r="D72" s="1" t="s">
        <v>89</v>
      </c>
      <c r="E72" s="1" t="s">
        <v>87</v>
      </c>
      <c r="G72" s="1" t="s">
        <v>132</v>
      </c>
      <c r="H72" s="1" t="s">
        <v>474</v>
      </c>
    </row>
    <row r="73" spans="1:8" x14ac:dyDescent="0.3">
      <c r="A73" s="1">
        <f>160+160+50</f>
        <v>370</v>
      </c>
      <c r="B73" s="1" t="s">
        <v>336</v>
      </c>
      <c r="C73" s="1" t="s">
        <v>262</v>
      </c>
      <c r="D73" s="1" t="s">
        <v>92</v>
      </c>
      <c r="E73" s="1" t="s">
        <v>86</v>
      </c>
      <c r="G73" s="1" t="s">
        <v>132</v>
      </c>
      <c r="H73" s="1" t="s">
        <v>475</v>
      </c>
    </row>
    <row r="74" spans="1:8" x14ac:dyDescent="0.3">
      <c r="G74" s="7">
        <v>0</v>
      </c>
      <c r="H74" s="1">
        <v>0</v>
      </c>
    </row>
    <row r="75" spans="1:8" x14ac:dyDescent="0.3">
      <c r="A75" s="1">
        <f>160+140+80</f>
        <v>380</v>
      </c>
      <c r="B75" s="1" t="s">
        <v>337</v>
      </c>
      <c r="C75" s="1" t="s">
        <v>107</v>
      </c>
      <c r="D75" s="1" t="s">
        <v>95</v>
      </c>
      <c r="E75" s="1" t="s">
        <v>97</v>
      </c>
      <c r="G75" s="1" t="s">
        <v>133</v>
      </c>
      <c r="H75" s="1" t="s">
        <v>468</v>
      </c>
    </row>
    <row r="76" spans="1:8" x14ac:dyDescent="0.3">
      <c r="A76" s="1">
        <f>160+80+100</f>
        <v>340</v>
      </c>
      <c r="B76" s="1" t="s">
        <v>339</v>
      </c>
      <c r="C76" s="1" t="s">
        <v>107</v>
      </c>
      <c r="D76" s="1" t="s">
        <v>100</v>
      </c>
      <c r="E76" s="1" t="s">
        <v>99</v>
      </c>
      <c r="G76" s="1" t="s">
        <v>133</v>
      </c>
      <c r="H76" s="1" t="s">
        <v>477</v>
      </c>
    </row>
    <row r="77" spans="1:8" x14ac:dyDescent="0.3">
      <c r="A77" s="1">
        <f>160+80+90</f>
        <v>330</v>
      </c>
      <c r="B77" s="1" t="s">
        <v>338</v>
      </c>
      <c r="C77" s="1" t="s">
        <v>107</v>
      </c>
      <c r="D77" s="1" t="s">
        <v>102</v>
      </c>
      <c r="E77" s="1" t="s">
        <v>101</v>
      </c>
      <c r="G77" s="1" t="s">
        <v>133</v>
      </c>
      <c r="H77" s="1" t="s">
        <v>478</v>
      </c>
    </row>
    <row r="78" spans="1:8" x14ac:dyDescent="0.3">
      <c r="A78" s="1">
        <f>160+180</f>
        <v>340</v>
      </c>
      <c r="B78" s="1" t="s">
        <v>340</v>
      </c>
      <c r="C78" s="1" t="s">
        <v>107</v>
      </c>
      <c r="D78" s="1" t="s">
        <v>94</v>
      </c>
      <c r="G78" s="1" t="s">
        <v>133</v>
      </c>
      <c r="H78" s="1" t="s">
        <v>479</v>
      </c>
    </row>
    <row r="79" spans="1:8" x14ac:dyDescent="0.3">
      <c r="A79" s="1">
        <f>160+180</f>
        <v>340</v>
      </c>
      <c r="B79" s="1" t="s">
        <v>341</v>
      </c>
      <c r="C79" s="1" t="s">
        <v>107</v>
      </c>
      <c r="D79" s="1" t="s">
        <v>103</v>
      </c>
      <c r="G79" s="1" t="s">
        <v>133</v>
      </c>
      <c r="H79" s="1" t="s">
        <v>480</v>
      </c>
    </row>
    <row r="80" spans="1:8" x14ac:dyDescent="0.3">
      <c r="A80" s="1">
        <f>160+180</f>
        <v>340</v>
      </c>
      <c r="B80" s="1" t="s">
        <v>342</v>
      </c>
      <c r="C80" s="1" t="s">
        <v>107</v>
      </c>
      <c r="D80" s="1" t="s">
        <v>104</v>
      </c>
      <c r="G80" s="1" t="s">
        <v>133</v>
      </c>
      <c r="H80" s="1" t="s">
        <v>481</v>
      </c>
    </row>
    <row r="81" spans="1:8" x14ac:dyDescent="0.3">
      <c r="G81" s="1">
        <v>0</v>
      </c>
      <c r="H81" s="1">
        <v>0</v>
      </c>
    </row>
    <row r="82" spans="1:8" x14ac:dyDescent="0.3">
      <c r="A82" s="1">
        <f>310+40</f>
        <v>350</v>
      </c>
      <c r="B82" s="1" t="s">
        <v>343</v>
      </c>
      <c r="C82" s="1" t="s">
        <v>40</v>
      </c>
      <c r="D82" s="1" t="s">
        <v>71</v>
      </c>
      <c r="G82" s="1" t="s">
        <v>134</v>
      </c>
      <c r="H82" s="1" t="s">
        <v>482</v>
      </c>
    </row>
    <row r="83" spans="1:8" x14ac:dyDescent="0.3">
      <c r="A83" s="1">
        <f>200+130+40</f>
        <v>370</v>
      </c>
      <c r="B83" s="1" t="s">
        <v>344</v>
      </c>
      <c r="C83" s="1" t="s">
        <v>264</v>
      </c>
      <c r="D83" s="1" t="s">
        <v>46</v>
      </c>
      <c r="E83" s="1" t="s">
        <v>71</v>
      </c>
      <c r="G83" s="1" t="s">
        <v>134</v>
      </c>
      <c r="H83" s="1" t="s">
        <v>484</v>
      </c>
    </row>
    <row r="84" spans="1:8" x14ac:dyDescent="0.3">
      <c r="A84" s="1">
        <f>190+180+40</f>
        <v>410</v>
      </c>
      <c r="B84" s="1" t="s">
        <v>345</v>
      </c>
      <c r="C84" s="1" t="s">
        <v>72</v>
      </c>
      <c r="D84" s="1" t="s">
        <v>117</v>
      </c>
      <c r="E84" s="1" t="s">
        <v>71</v>
      </c>
      <c r="G84" s="1" t="s">
        <v>134</v>
      </c>
      <c r="H84" s="1" t="s">
        <v>485</v>
      </c>
    </row>
    <row r="85" spans="1:8" x14ac:dyDescent="0.3">
      <c r="A85" s="1">
        <f>160+190+40</f>
        <v>390</v>
      </c>
      <c r="B85" s="1" t="s">
        <v>346</v>
      </c>
      <c r="C85" s="1" t="s">
        <v>263</v>
      </c>
      <c r="D85" s="1" t="s">
        <v>118</v>
      </c>
      <c r="E85" s="1" t="s">
        <v>71</v>
      </c>
      <c r="G85" s="1" t="s">
        <v>134</v>
      </c>
      <c r="H85" s="1" t="s">
        <v>472</v>
      </c>
    </row>
    <row r="86" spans="1:8" x14ac:dyDescent="0.3">
      <c r="A86" s="1">
        <f>160+180+40</f>
        <v>380</v>
      </c>
      <c r="B86" s="1" t="s">
        <v>347</v>
      </c>
      <c r="C86" s="1" t="s">
        <v>107</v>
      </c>
      <c r="D86" s="1" t="s">
        <v>96</v>
      </c>
      <c r="E86" s="1" t="s">
        <v>71</v>
      </c>
      <c r="G86" s="1" t="s">
        <v>134</v>
      </c>
      <c r="H86" s="1" t="s">
        <v>486</v>
      </c>
    </row>
    <row r="87" spans="1:8" x14ac:dyDescent="0.3">
      <c r="G87" s="1">
        <v>0</v>
      </c>
      <c r="H87" s="1">
        <v>0</v>
      </c>
    </row>
    <row r="88" spans="1:8" x14ac:dyDescent="0.3">
      <c r="A88" s="1">
        <f>200+140</f>
        <v>340</v>
      </c>
      <c r="B88" s="1" t="s">
        <v>348</v>
      </c>
      <c r="C88" s="1" t="s">
        <v>12</v>
      </c>
      <c r="D88" s="1" t="s">
        <v>28</v>
      </c>
      <c r="G88" s="1" t="s">
        <v>139</v>
      </c>
      <c r="H88" s="1" t="s">
        <v>476</v>
      </c>
    </row>
    <row r="89" spans="1:8" x14ac:dyDescent="0.3">
      <c r="A89" s="1">
        <f>240+140</f>
        <v>380</v>
      </c>
      <c r="B89" s="1" t="s">
        <v>349</v>
      </c>
      <c r="C89" s="1" t="s">
        <v>29</v>
      </c>
      <c r="D89" s="1" t="s">
        <v>378</v>
      </c>
      <c r="G89" s="1" t="s">
        <v>139</v>
      </c>
      <c r="H89" s="1" t="s">
        <v>488</v>
      </c>
    </row>
    <row r="90" spans="1:8" x14ac:dyDescent="0.3">
      <c r="A90" s="1">
        <f>270+130</f>
        <v>400</v>
      </c>
      <c r="B90" s="1" t="s">
        <v>350</v>
      </c>
      <c r="C90" s="1" t="s">
        <v>113</v>
      </c>
      <c r="D90" s="1" t="s">
        <v>114</v>
      </c>
      <c r="G90" s="1" t="s">
        <v>139</v>
      </c>
      <c r="H90" s="1" t="s">
        <v>489</v>
      </c>
    </row>
    <row r="91" spans="1:8" x14ac:dyDescent="0.3">
      <c r="A91" s="1">
        <f>260+140</f>
        <v>400</v>
      </c>
      <c r="B91" s="1" t="s">
        <v>294</v>
      </c>
      <c r="C91" s="1" t="s">
        <v>115</v>
      </c>
      <c r="D91" s="1" t="s">
        <v>116</v>
      </c>
      <c r="G91" s="1" t="s">
        <v>139</v>
      </c>
      <c r="H91" s="1" t="s">
        <v>490</v>
      </c>
    </row>
    <row r="92" spans="1:8" x14ac:dyDescent="0.3">
      <c r="G92" s="1">
        <v>0</v>
      </c>
      <c r="H92" s="1">
        <v>0</v>
      </c>
    </row>
    <row r="93" spans="1:8" x14ac:dyDescent="0.3">
      <c r="A93" s="1">
        <f>200+160</f>
        <v>360</v>
      </c>
      <c r="B93" s="1" t="s">
        <v>351</v>
      </c>
      <c r="C93" s="1" t="s">
        <v>23</v>
      </c>
      <c r="D93" s="1" t="s">
        <v>32</v>
      </c>
      <c r="G93" s="1" t="s">
        <v>136</v>
      </c>
      <c r="H93" s="1" t="s">
        <v>483</v>
      </c>
    </row>
    <row r="94" spans="1:8" x14ac:dyDescent="0.3">
      <c r="A94" s="1">
        <f>130+140+100</f>
        <v>370</v>
      </c>
      <c r="B94" s="1" t="s">
        <v>352</v>
      </c>
      <c r="C94" s="1" t="s">
        <v>31</v>
      </c>
      <c r="D94" s="1" t="s">
        <v>28</v>
      </c>
      <c r="E94" s="1" t="s">
        <v>73</v>
      </c>
      <c r="G94" s="1" t="s">
        <v>136</v>
      </c>
      <c r="H94" s="1" t="s">
        <v>491</v>
      </c>
    </row>
    <row r="95" spans="1:8" x14ac:dyDescent="0.3">
      <c r="A95" s="1">
        <f>170+190</f>
        <v>360</v>
      </c>
      <c r="B95" s="1" t="s">
        <v>366</v>
      </c>
      <c r="C95" s="1" t="s">
        <v>37</v>
      </c>
      <c r="D95" s="1" t="s">
        <v>26</v>
      </c>
      <c r="G95" s="1" t="s">
        <v>136</v>
      </c>
      <c r="H95" s="1" t="s">
        <v>492</v>
      </c>
    </row>
    <row r="96" spans="1:8" x14ac:dyDescent="0.3">
      <c r="A96" s="1">
        <f>180+180</f>
        <v>360</v>
      </c>
      <c r="B96" s="1" t="s">
        <v>354</v>
      </c>
      <c r="C96" s="1" t="s">
        <v>25</v>
      </c>
      <c r="D96" s="1" t="s">
        <v>30</v>
      </c>
      <c r="G96" s="1" t="s">
        <v>136</v>
      </c>
      <c r="H96" s="1" t="s">
        <v>493</v>
      </c>
    </row>
    <row r="97" spans="1:8" x14ac:dyDescent="0.3">
      <c r="A97" s="1">
        <f>170+220</f>
        <v>390</v>
      </c>
      <c r="B97" s="1" t="s">
        <v>355</v>
      </c>
      <c r="C97" s="1" t="s">
        <v>35</v>
      </c>
      <c r="D97" s="1" t="s">
        <v>36</v>
      </c>
      <c r="G97" s="1" t="s">
        <v>136</v>
      </c>
      <c r="H97" s="1" t="s">
        <v>494</v>
      </c>
    </row>
    <row r="98" spans="1:8" x14ac:dyDescent="0.3">
      <c r="A98" s="1">
        <f>220+180</f>
        <v>400</v>
      </c>
      <c r="B98" s="1" t="s">
        <v>356</v>
      </c>
      <c r="C98" s="1" t="s">
        <v>24</v>
      </c>
      <c r="D98" s="1" t="s">
        <v>119</v>
      </c>
      <c r="G98" s="1" t="s">
        <v>136</v>
      </c>
      <c r="H98" s="1" t="s">
        <v>495</v>
      </c>
    </row>
    <row r="99" spans="1:8" x14ac:dyDescent="0.3">
      <c r="G99" s="1">
        <v>0</v>
      </c>
      <c r="H99" s="1">
        <v>0</v>
      </c>
    </row>
    <row r="100" spans="1:8" x14ac:dyDescent="0.3">
      <c r="A100" s="1">
        <f>90+170+100</f>
        <v>360</v>
      </c>
      <c r="B100" s="1" t="s">
        <v>357</v>
      </c>
      <c r="C100" s="1" t="s">
        <v>5</v>
      </c>
      <c r="D100" s="1" t="s">
        <v>18</v>
      </c>
      <c r="E100" s="1" t="s">
        <v>73</v>
      </c>
      <c r="G100" s="1" t="s">
        <v>135</v>
      </c>
      <c r="H100" s="1" t="s">
        <v>496</v>
      </c>
    </row>
    <row r="101" spans="1:8" x14ac:dyDescent="0.3">
      <c r="A101" s="1">
        <f>90+170+100</f>
        <v>360</v>
      </c>
      <c r="B101" s="1" t="s">
        <v>358</v>
      </c>
      <c r="C101" s="1" t="s">
        <v>5</v>
      </c>
      <c r="D101" s="1" t="s">
        <v>19</v>
      </c>
      <c r="E101" s="1" t="s">
        <v>73</v>
      </c>
      <c r="G101" s="1" t="s">
        <v>135</v>
      </c>
      <c r="H101" s="1" t="s">
        <v>487</v>
      </c>
    </row>
    <row r="102" spans="1:8" x14ac:dyDescent="0.3">
      <c r="A102" s="1">
        <f>90+170+100</f>
        <v>360</v>
      </c>
      <c r="B102" s="1" t="s">
        <v>359</v>
      </c>
      <c r="C102" s="1" t="s">
        <v>5</v>
      </c>
      <c r="D102" s="1" t="s">
        <v>20</v>
      </c>
      <c r="E102" s="1" t="s">
        <v>73</v>
      </c>
      <c r="G102" s="1" t="s">
        <v>135</v>
      </c>
      <c r="H102" s="1" t="s">
        <v>498</v>
      </c>
    </row>
    <row r="103" spans="1:8" x14ac:dyDescent="0.3">
      <c r="A103" s="1">
        <f>90+110+150</f>
        <v>350</v>
      </c>
      <c r="B103" s="1" t="s">
        <v>360</v>
      </c>
      <c r="C103" s="1" t="s">
        <v>6</v>
      </c>
      <c r="D103" s="1" t="s">
        <v>27</v>
      </c>
      <c r="E103" s="1" t="s">
        <v>11</v>
      </c>
      <c r="G103" s="1" t="s">
        <v>135</v>
      </c>
      <c r="H103" s="1" t="s">
        <v>499</v>
      </c>
    </row>
    <row r="104" spans="1:8" x14ac:dyDescent="0.3">
      <c r="A104" s="1">
        <f>90+170+100</f>
        <v>360</v>
      </c>
      <c r="B104" s="1" t="s">
        <v>358</v>
      </c>
      <c r="C104" s="1" t="s">
        <v>6</v>
      </c>
      <c r="D104" s="1" t="s">
        <v>19</v>
      </c>
      <c r="E104" s="1" t="s">
        <v>73</v>
      </c>
      <c r="G104" s="1" t="s">
        <v>135</v>
      </c>
      <c r="H104" s="1" t="s">
        <v>500</v>
      </c>
    </row>
    <row r="105" spans="1:8" x14ac:dyDescent="0.3">
      <c r="A105" s="1">
        <f>170+200</f>
        <v>370</v>
      </c>
      <c r="B105" s="1" t="s">
        <v>361</v>
      </c>
      <c r="C105" s="1" t="s">
        <v>20</v>
      </c>
      <c r="D105" s="1" t="s">
        <v>120</v>
      </c>
      <c r="G105" s="1" t="s">
        <v>135</v>
      </c>
      <c r="H105" s="1" t="s">
        <v>501</v>
      </c>
    </row>
    <row r="106" spans="1:8" x14ac:dyDescent="0.3">
      <c r="G106" s="1">
        <v>0</v>
      </c>
      <c r="H106" s="1">
        <v>0</v>
      </c>
    </row>
    <row r="107" spans="1:8" x14ac:dyDescent="0.3">
      <c r="A107" s="1">
        <f>360</f>
        <v>360</v>
      </c>
      <c r="B107" s="1" t="s">
        <v>362</v>
      </c>
      <c r="C107" s="1" t="s">
        <v>41</v>
      </c>
      <c r="G107" s="1" t="s">
        <v>137</v>
      </c>
      <c r="H107" s="1" t="s">
        <v>497</v>
      </c>
    </row>
    <row r="108" spans="1:8" x14ac:dyDescent="0.3">
      <c r="A108" s="1">
        <f>200+180</f>
        <v>380</v>
      </c>
      <c r="B108" s="1" t="s">
        <v>363</v>
      </c>
      <c r="C108" s="1" t="s">
        <v>105</v>
      </c>
      <c r="D108" s="1" t="s">
        <v>44</v>
      </c>
      <c r="G108" s="1" t="s">
        <v>137</v>
      </c>
      <c r="H108" s="1" t="s">
        <v>503</v>
      </c>
    </row>
    <row r="109" spans="1:8" x14ac:dyDescent="0.3">
      <c r="A109" s="1">
        <f>200+160</f>
        <v>360</v>
      </c>
      <c r="B109" s="1" t="s">
        <v>364</v>
      </c>
      <c r="C109" s="1" t="s">
        <v>105</v>
      </c>
      <c r="D109" s="1" t="s">
        <v>62</v>
      </c>
      <c r="G109" s="1" t="s">
        <v>137</v>
      </c>
      <c r="H109" s="1" t="s">
        <v>504</v>
      </c>
    </row>
    <row r="110" spans="1:8" x14ac:dyDescent="0.3">
      <c r="A110" s="1">
        <f>200+170</f>
        <v>370</v>
      </c>
      <c r="B110" s="1" t="s">
        <v>365</v>
      </c>
      <c r="C110" s="1" t="s">
        <v>105</v>
      </c>
      <c r="D110" s="1" t="s">
        <v>106</v>
      </c>
      <c r="G110" s="1" t="s">
        <v>137</v>
      </c>
      <c r="H110" s="1" t="s">
        <v>505</v>
      </c>
    </row>
    <row r="111" spans="1:8" x14ac:dyDescent="0.3">
      <c r="A111" s="1">
        <f>190+140+50</f>
        <v>380</v>
      </c>
      <c r="B111" s="1" t="s">
        <v>353</v>
      </c>
      <c r="C111" s="1" t="s">
        <v>72</v>
      </c>
      <c r="D111" s="1" t="s">
        <v>60</v>
      </c>
      <c r="E111" s="1" t="s">
        <v>71</v>
      </c>
      <c r="G111" s="1" t="s">
        <v>137</v>
      </c>
      <c r="H111" s="1" t="s">
        <v>506</v>
      </c>
    </row>
    <row r="112" spans="1:8" x14ac:dyDescent="0.3">
      <c r="A112" s="1">
        <f>190+150+50</f>
        <v>390</v>
      </c>
      <c r="B112" s="1" t="s">
        <v>367</v>
      </c>
      <c r="C112" s="1" t="s">
        <v>72</v>
      </c>
      <c r="D112" s="1" t="s">
        <v>280</v>
      </c>
      <c r="E112" s="1" t="s">
        <v>71</v>
      </c>
      <c r="G112" s="1" t="s">
        <v>137</v>
      </c>
      <c r="H112" s="1" t="s">
        <v>507</v>
      </c>
    </row>
    <row r="113" spans="1:8" x14ac:dyDescent="0.3">
      <c r="A113" s="1">
        <f>160+150+50</f>
        <v>360</v>
      </c>
      <c r="B113" s="1" t="s">
        <v>368</v>
      </c>
      <c r="C113" s="1" t="s">
        <v>263</v>
      </c>
      <c r="D113" s="1" t="s">
        <v>370</v>
      </c>
      <c r="E113" s="1" t="s">
        <v>71</v>
      </c>
      <c r="G113" s="1" t="s">
        <v>137</v>
      </c>
      <c r="H113" s="1" t="s">
        <v>508</v>
      </c>
    </row>
    <row r="114" spans="1:8" x14ac:dyDescent="0.3">
      <c r="A114" s="1">
        <f>190+170</f>
        <v>360</v>
      </c>
      <c r="B114" s="1" t="s">
        <v>384</v>
      </c>
      <c r="C114" s="1" t="s">
        <v>72</v>
      </c>
      <c r="D114" s="1" t="s">
        <v>382</v>
      </c>
      <c r="G114" s="1" t="s">
        <v>137</v>
      </c>
      <c r="H114" s="1" t="s">
        <v>509</v>
      </c>
    </row>
    <row r="115" spans="1:8" x14ac:dyDescent="0.3">
      <c r="A115" s="1">
        <f>160+160</f>
        <v>320</v>
      </c>
      <c r="B115" s="1" t="s">
        <v>383</v>
      </c>
      <c r="C115" s="1" t="s">
        <v>263</v>
      </c>
      <c r="D115" s="1" t="s">
        <v>381</v>
      </c>
      <c r="G115" s="1" t="s">
        <v>137</v>
      </c>
      <c r="H115" s="1" t="s">
        <v>510</v>
      </c>
    </row>
    <row r="116" spans="1:8" x14ac:dyDescent="0.3">
      <c r="G116" s="1">
        <v>0</v>
      </c>
      <c r="H116" s="1">
        <v>0</v>
      </c>
    </row>
    <row r="117" spans="1:8" x14ac:dyDescent="0.3">
      <c r="A117" s="1">
        <f>160+220</f>
        <v>380</v>
      </c>
      <c r="B117" s="1" t="s">
        <v>371</v>
      </c>
      <c r="C117" s="1" t="s">
        <v>78</v>
      </c>
      <c r="D117" s="1" t="s">
        <v>91</v>
      </c>
      <c r="G117" s="1" t="s">
        <v>138</v>
      </c>
      <c r="H117" s="1" t="s">
        <v>502</v>
      </c>
    </row>
    <row r="118" spans="1:8" x14ac:dyDescent="0.3">
      <c r="A118" s="1">
        <f>160+170+40</f>
        <v>370</v>
      </c>
      <c r="B118" s="1" t="s">
        <v>372</v>
      </c>
      <c r="C118" s="1" t="s">
        <v>107</v>
      </c>
      <c r="D118" s="1" t="s">
        <v>98</v>
      </c>
      <c r="E118" s="1" t="s">
        <v>71</v>
      </c>
      <c r="G118" s="1" t="s">
        <v>138</v>
      </c>
      <c r="H118" s="1" t="s">
        <v>511</v>
      </c>
    </row>
    <row r="119" spans="1:8" x14ac:dyDescent="0.3">
      <c r="A119" s="1">
        <f>160+240</f>
        <v>400</v>
      </c>
      <c r="B119" s="1" t="s">
        <v>373</v>
      </c>
      <c r="C119" s="1" t="s">
        <v>107</v>
      </c>
      <c r="D119" s="8" t="s">
        <v>121</v>
      </c>
      <c r="G119" s="1" t="s">
        <v>138</v>
      </c>
      <c r="H119" s="1" t="s">
        <v>512</v>
      </c>
    </row>
    <row r="120" spans="1:8" x14ac:dyDescent="0.3">
      <c r="A120" s="1">
        <f>160+240</f>
        <v>400</v>
      </c>
      <c r="B120" s="1" t="s">
        <v>374</v>
      </c>
      <c r="C120" s="1" t="s">
        <v>107</v>
      </c>
      <c r="D120" s="1" t="s">
        <v>122</v>
      </c>
      <c r="G120" s="1" t="s">
        <v>138</v>
      </c>
      <c r="H120" s="1" t="s">
        <v>513</v>
      </c>
    </row>
    <row r="121" spans="1:8" x14ac:dyDescent="0.3">
      <c r="A121" s="1">
        <f>90+170+80</f>
        <v>340</v>
      </c>
      <c r="B121" s="1" t="s">
        <v>375</v>
      </c>
      <c r="C121" s="1" t="s">
        <v>265</v>
      </c>
      <c r="D121" s="1" t="s">
        <v>61</v>
      </c>
      <c r="E121" s="1" t="s">
        <v>48</v>
      </c>
      <c r="G121" s="1" t="s">
        <v>138</v>
      </c>
      <c r="H121" s="1" t="s">
        <v>514</v>
      </c>
    </row>
    <row r="122" spans="1:8" x14ac:dyDescent="0.3">
      <c r="A122" s="1">
        <f>190+170</f>
        <v>360</v>
      </c>
      <c r="B122" s="1" t="s">
        <v>376</v>
      </c>
      <c r="C122" s="1" t="s">
        <v>72</v>
      </c>
      <c r="D122" s="1" t="s">
        <v>52</v>
      </c>
      <c r="G122" s="1" t="s">
        <v>138</v>
      </c>
      <c r="H122" s="1" t="s">
        <v>515</v>
      </c>
    </row>
    <row r="123" spans="1:8" x14ac:dyDescent="0.3">
      <c r="G123" s="1">
        <v>0</v>
      </c>
      <c r="H123" s="1">
        <v>0</v>
      </c>
    </row>
    <row r="124" spans="1:8" x14ac:dyDescent="0.3">
      <c r="A124" s="1">
        <v>360</v>
      </c>
      <c r="B124" s="1" t="s">
        <v>391</v>
      </c>
      <c r="C124" s="1" t="s">
        <v>410</v>
      </c>
      <c r="D124" s="1" t="s">
        <v>411</v>
      </c>
      <c r="G124" s="1" t="s">
        <v>399</v>
      </c>
      <c r="H124" s="1" t="s">
        <v>516</v>
      </c>
    </row>
    <row r="125" spans="1:8" x14ac:dyDescent="0.3">
      <c r="A125" s="1">
        <v>300</v>
      </c>
      <c r="B125" s="1" t="s">
        <v>392</v>
      </c>
      <c r="C125" s="1" t="s">
        <v>398</v>
      </c>
      <c r="G125" s="1" t="s">
        <v>399</v>
      </c>
      <c r="H125" s="1" t="s">
        <v>517</v>
      </c>
    </row>
    <row r="126" spans="1:8" x14ac:dyDescent="0.3">
      <c r="A126" s="1">
        <v>300</v>
      </c>
      <c r="B126" s="1" t="s">
        <v>393</v>
      </c>
      <c r="C126" s="1" t="s">
        <v>397</v>
      </c>
      <c r="G126" s="1" t="s">
        <v>399</v>
      </c>
      <c r="H126" s="1" t="s">
        <v>518</v>
      </c>
    </row>
    <row r="127" spans="1:8" x14ac:dyDescent="0.3">
      <c r="A127" s="1">
        <v>320</v>
      </c>
      <c r="B127" s="1" t="s">
        <v>394</v>
      </c>
      <c r="C127" s="1" t="s">
        <v>396</v>
      </c>
      <c r="G127" s="1" t="s">
        <v>399</v>
      </c>
      <c r="H127" s="1" t="s">
        <v>519</v>
      </c>
    </row>
    <row r="128" spans="1:8" x14ac:dyDescent="0.3">
      <c r="A128" s="1">
        <v>360</v>
      </c>
      <c r="B128" s="1" t="s">
        <v>395</v>
      </c>
      <c r="C128" s="1" t="s">
        <v>412</v>
      </c>
      <c r="D128" s="1" t="s">
        <v>409</v>
      </c>
      <c r="G128" s="1" t="s">
        <v>399</v>
      </c>
      <c r="H128" s="1" t="s">
        <v>520</v>
      </c>
    </row>
  </sheetData>
  <pageMargins left="0.7" right="0.7" top="0.75" bottom="0.75" header="0.3" footer="0.3"/>
  <ignoredErrors>
    <ignoredError sqref="A29 A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ADB66-E48B-C04B-83B8-1E3F8DE31997}">
  <dimension ref="A3:H128"/>
  <sheetViews>
    <sheetView topLeftCell="D112" zoomScaleNormal="100" workbookViewId="0">
      <selection activeCell="H8" sqref="H8:H128"/>
    </sheetView>
  </sheetViews>
  <sheetFormatPr defaultColWidth="10.796875" defaultRowHeight="14.4" x14ac:dyDescent="0.3"/>
  <cols>
    <col min="1" max="1" width="10.796875" style="1"/>
    <col min="2" max="2" width="32.19921875" style="1" bestFit="1" customWidth="1"/>
    <col min="3" max="3" width="50.69921875" style="1" bestFit="1" customWidth="1"/>
    <col min="4" max="4" width="57.69921875" style="1" customWidth="1"/>
    <col min="5" max="5" width="39" style="1" bestFit="1" customWidth="1"/>
    <col min="6" max="6" width="29.796875" style="1" customWidth="1"/>
    <col min="7" max="16384" width="10.796875" style="1"/>
  </cols>
  <sheetData>
    <row r="3" spans="1:8" x14ac:dyDescent="0.3">
      <c r="C3" s="2" t="s">
        <v>2</v>
      </c>
      <c r="D3" s="3" t="s">
        <v>0</v>
      </c>
      <c r="E3" s="3" t="s">
        <v>1</v>
      </c>
      <c r="F3" s="9" t="s">
        <v>141</v>
      </c>
      <c r="G3" s="1" t="s">
        <v>400</v>
      </c>
    </row>
    <row r="4" spans="1:8" x14ac:dyDescent="0.3">
      <c r="C4" s="2">
        <v>1400</v>
      </c>
      <c r="D4" s="4">
        <f>C4*32.5%</f>
        <v>455</v>
      </c>
      <c r="E4" s="4">
        <f>C4*32.5%</f>
        <v>455</v>
      </c>
      <c r="F4" s="9" t="s">
        <v>142</v>
      </c>
      <c r="G4" s="1" t="s">
        <v>401</v>
      </c>
    </row>
    <row r="5" spans="1:8" x14ac:dyDescent="0.3">
      <c r="F5" s="9" t="s">
        <v>143</v>
      </c>
      <c r="G5" s="1" t="s">
        <v>402</v>
      </c>
    </row>
    <row r="6" spans="1:8" ht="15.6" x14ac:dyDescent="0.3">
      <c r="D6" s="5" t="s">
        <v>140</v>
      </c>
    </row>
    <row r="7" spans="1:8" x14ac:dyDescent="0.3">
      <c r="B7" s="6" t="s">
        <v>282</v>
      </c>
    </row>
    <row r="8" spans="1:8" x14ac:dyDescent="0.3">
      <c r="A8" s="1">
        <f>90+140+200</f>
        <v>430</v>
      </c>
      <c r="B8" s="1" t="s">
        <v>283</v>
      </c>
      <c r="C8" s="1" t="s">
        <v>3</v>
      </c>
      <c r="D8" s="1" t="s">
        <v>378</v>
      </c>
      <c r="E8" s="1" t="s">
        <v>7</v>
      </c>
      <c r="G8" s="1" t="s">
        <v>123</v>
      </c>
      <c r="H8" s="1" t="s">
        <v>417</v>
      </c>
    </row>
    <row r="9" spans="1:8" x14ac:dyDescent="0.3">
      <c r="A9" s="1">
        <f>130+140+190</f>
        <v>460</v>
      </c>
      <c r="B9" s="1" t="s">
        <v>284</v>
      </c>
      <c r="C9" s="1" t="s">
        <v>145</v>
      </c>
      <c r="D9" s="1" t="s">
        <v>144</v>
      </c>
      <c r="E9" s="1" t="s">
        <v>8</v>
      </c>
      <c r="G9" s="1" t="s">
        <v>123</v>
      </c>
      <c r="H9" s="1" t="s">
        <v>421</v>
      </c>
    </row>
    <row r="10" spans="1:8" x14ac:dyDescent="0.3">
      <c r="A10" s="1">
        <f>90+160+170</f>
        <v>420</v>
      </c>
      <c r="B10" s="1" t="s">
        <v>285</v>
      </c>
      <c r="C10" s="1" t="s">
        <v>3</v>
      </c>
      <c r="D10" s="1" t="s">
        <v>32</v>
      </c>
      <c r="E10" s="1" t="s">
        <v>9</v>
      </c>
      <c r="G10" s="1" t="s">
        <v>123</v>
      </c>
      <c r="H10" s="1" t="s">
        <v>422</v>
      </c>
    </row>
    <row r="11" spans="1:8" x14ac:dyDescent="0.3">
      <c r="A11" s="1">
        <f>130+140+190</f>
        <v>460</v>
      </c>
      <c r="B11" s="1" t="s">
        <v>286</v>
      </c>
      <c r="C11" s="1" t="s">
        <v>146</v>
      </c>
      <c r="D11" s="1" t="s">
        <v>378</v>
      </c>
      <c r="E11" s="1" t="s">
        <v>72</v>
      </c>
      <c r="G11" s="1" t="s">
        <v>123</v>
      </c>
      <c r="H11" s="1" t="s">
        <v>423</v>
      </c>
    </row>
    <row r="12" spans="1:8" x14ac:dyDescent="0.3">
      <c r="A12" s="1">
        <f>130+140+190</f>
        <v>460</v>
      </c>
      <c r="B12" s="1" t="s">
        <v>287</v>
      </c>
      <c r="C12" s="1" t="s">
        <v>146</v>
      </c>
      <c r="D12" s="1" t="s">
        <v>144</v>
      </c>
      <c r="E12" s="1" t="s">
        <v>72</v>
      </c>
      <c r="G12" s="1" t="s">
        <v>123</v>
      </c>
      <c r="H12" s="1" t="s">
        <v>425</v>
      </c>
    </row>
    <row r="13" spans="1:8" x14ac:dyDescent="0.3">
      <c r="A13" s="1">
        <f>90+160+190</f>
        <v>440</v>
      </c>
      <c r="B13" s="1" t="s">
        <v>288</v>
      </c>
      <c r="C13" s="1" t="s">
        <v>4</v>
      </c>
      <c r="D13" s="1" t="s">
        <v>32</v>
      </c>
      <c r="E13" s="1" t="s">
        <v>72</v>
      </c>
      <c r="G13" s="1" t="s">
        <v>123</v>
      </c>
      <c r="H13" s="1" t="s">
        <v>424</v>
      </c>
    </row>
    <row r="14" spans="1:8" x14ac:dyDescent="0.3">
      <c r="G14" s="1">
        <v>0</v>
      </c>
    </row>
    <row r="15" spans="1:8" x14ac:dyDescent="0.3">
      <c r="A15" s="1">
        <f>320+140</f>
        <v>460</v>
      </c>
      <c r="B15" s="1" t="s">
        <v>289</v>
      </c>
      <c r="C15" s="1" t="s">
        <v>147</v>
      </c>
      <c r="D15" s="1" t="s">
        <v>28</v>
      </c>
      <c r="G15" s="1" t="s">
        <v>124</v>
      </c>
      <c r="H15" s="1" t="s">
        <v>428</v>
      </c>
    </row>
    <row r="16" spans="1:8" x14ac:dyDescent="0.3">
      <c r="A16" s="1">
        <f>240+240</f>
        <v>480</v>
      </c>
      <c r="B16" s="1" t="s">
        <v>291</v>
      </c>
      <c r="C16" s="1" t="s">
        <v>33</v>
      </c>
      <c r="D16" s="1" t="s">
        <v>148</v>
      </c>
      <c r="G16" s="1" t="s">
        <v>124</v>
      </c>
      <c r="H16" s="1" t="s">
        <v>418</v>
      </c>
    </row>
    <row r="17" spans="1:8" x14ac:dyDescent="0.3">
      <c r="A17" s="1">
        <f>240+220</f>
        <v>460</v>
      </c>
      <c r="B17" s="1" t="s">
        <v>290</v>
      </c>
      <c r="C17" s="1" t="s">
        <v>33</v>
      </c>
      <c r="D17" s="1" t="s">
        <v>108</v>
      </c>
      <c r="G17" s="1" t="s">
        <v>124</v>
      </c>
      <c r="H17" s="1" t="s">
        <v>431</v>
      </c>
    </row>
    <row r="18" spans="1:8" x14ac:dyDescent="0.3">
      <c r="A18" s="1">
        <f>140+140+160</f>
        <v>440</v>
      </c>
      <c r="B18" s="1" t="s">
        <v>294</v>
      </c>
      <c r="C18" s="1" t="s">
        <v>149</v>
      </c>
      <c r="D18" s="1" t="s">
        <v>10</v>
      </c>
      <c r="E18" s="7" t="s">
        <v>17</v>
      </c>
      <c r="G18" s="1" t="s">
        <v>124</v>
      </c>
      <c r="H18" s="1" t="s">
        <v>432</v>
      </c>
    </row>
    <row r="19" spans="1:8" x14ac:dyDescent="0.3">
      <c r="A19" s="1">
        <f>140+130+180</f>
        <v>450</v>
      </c>
      <c r="B19" s="1" t="s">
        <v>292</v>
      </c>
      <c r="C19" s="1" t="s">
        <v>149</v>
      </c>
      <c r="D19" s="1" t="s">
        <v>34</v>
      </c>
      <c r="E19" s="1" t="s">
        <v>15</v>
      </c>
      <c r="G19" s="1" t="s">
        <v>124</v>
      </c>
      <c r="H19" s="1" t="s">
        <v>426</v>
      </c>
    </row>
    <row r="20" spans="1:8" x14ac:dyDescent="0.3">
      <c r="A20" s="1">
        <f>140+220+120</f>
        <v>480</v>
      </c>
      <c r="B20" s="1" t="s">
        <v>293</v>
      </c>
      <c r="C20" s="1" t="s">
        <v>149</v>
      </c>
      <c r="D20" s="1" t="s">
        <v>108</v>
      </c>
      <c r="E20" s="1" t="s">
        <v>16</v>
      </c>
      <c r="G20" s="1" t="s">
        <v>124</v>
      </c>
      <c r="H20" s="1" t="s">
        <v>433</v>
      </c>
    </row>
    <row r="21" spans="1:8" x14ac:dyDescent="0.3">
      <c r="G21" s="1">
        <v>0</v>
      </c>
    </row>
    <row r="22" spans="1:8" x14ac:dyDescent="0.3">
      <c r="A22" s="1">
        <f>280+90+100</f>
        <v>470</v>
      </c>
      <c r="B22" s="1" t="s">
        <v>295</v>
      </c>
      <c r="C22" s="1" t="s">
        <v>39</v>
      </c>
      <c r="D22" s="1" t="s">
        <v>70</v>
      </c>
      <c r="E22" s="1" t="s">
        <v>150</v>
      </c>
      <c r="G22" s="1" t="s">
        <v>125</v>
      </c>
      <c r="H22" s="1" t="s">
        <v>429</v>
      </c>
    </row>
    <row r="23" spans="1:8" x14ac:dyDescent="0.3">
      <c r="A23" s="1">
        <f>350+50+50</f>
        <v>450</v>
      </c>
      <c r="B23" s="1" t="s">
        <v>295</v>
      </c>
      <c r="C23" s="1" t="s">
        <v>217</v>
      </c>
      <c r="D23" s="1" t="s">
        <v>71</v>
      </c>
      <c r="E23" s="1" t="s">
        <v>204</v>
      </c>
      <c r="G23" s="1" t="s">
        <v>125</v>
      </c>
      <c r="H23" s="1" t="s">
        <v>435</v>
      </c>
    </row>
    <row r="24" spans="1:8" x14ac:dyDescent="0.3">
      <c r="A24" s="1">
        <f>300+90+70</f>
        <v>460</v>
      </c>
      <c r="B24" s="1" t="s">
        <v>295</v>
      </c>
      <c r="C24" s="1" t="s">
        <v>109</v>
      </c>
      <c r="D24" s="1" t="s">
        <v>70</v>
      </c>
      <c r="E24" s="1" t="s">
        <v>151</v>
      </c>
      <c r="G24" s="1" t="s">
        <v>125</v>
      </c>
      <c r="H24" s="1" t="s">
        <v>419</v>
      </c>
    </row>
    <row r="25" spans="1:8" x14ac:dyDescent="0.3">
      <c r="A25" s="1">
        <f>340+100</f>
        <v>440</v>
      </c>
      <c r="B25" s="1" t="s">
        <v>296</v>
      </c>
      <c r="C25" s="1" t="s">
        <v>38</v>
      </c>
      <c r="D25" s="1" t="s">
        <v>70</v>
      </c>
      <c r="G25" s="1" t="s">
        <v>125</v>
      </c>
      <c r="H25" s="1" t="s">
        <v>436</v>
      </c>
    </row>
    <row r="26" spans="1:8" x14ac:dyDescent="0.3">
      <c r="G26" s="1">
        <v>0</v>
      </c>
    </row>
    <row r="27" spans="1:8" x14ac:dyDescent="0.3">
      <c r="A27" s="1">
        <f>380+90</f>
        <v>470</v>
      </c>
      <c r="B27" s="7" t="s">
        <v>297</v>
      </c>
      <c r="C27" s="1" t="s">
        <v>152</v>
      </c>
      <c r="D27" s="1" t="s">
        <v>70</v>
      </c>
      <c r="G27" s="1" t="s">
        <v>126</v>
      </c>
      <c r="H27" s="1" t="s">
        <v>430</v>
      </c>
    </row>
    <row r="28" spans="1:8" x14ac:dyDescent="0.3">
      <c r="A28" s="1">
        <f>200+140+100</f>
        <v>440</v>
      </c>
      <c r="B28" s="1" t="s">
        <v>298</v>
      </c>
      <c r="C28" s="1" t="s">
        <v>105</v>
      </c>
      <c r="D28" s="1" t="s">
        <v>42</v>
      </c>
      <c r="E28" s="1" t="s">
        <v>70</v>
      </c>
      <c r="G28" s="1" t="s">
        <v>126</v>
      </c>
      <c r="H28" s="1" t="s">
        <v>437</v>
      </c>
    </row>
    <row r="29" spans="1:8" x14ac:dyDescent="0.3">
      <c r="A29" s="1">
        <f>200+140+100</f>
        <v>440</v>
      </c>
      <c r="B29" s="1" t="s">
        <v>299</v>
      </c>
      <c r="C29" s="1" t="s">
        <v>105</v>
      </c>
      <c r="D29" s="1" t="s">
        <v>43</v>
      </c>
      <c r="E29" s="1" t="s">
        <v>70</v>
      </c>
      <c r="G29" s="1" t="s">
        <v>126</v>
      </c>
      <c r="H29" s="1" t="s">
        <v>438</v>
      </c>
    </row>
    <row r="30" spans="1:8" x14ac:dyDescent="0.3">
      <c r="A30" s="1">
        <f>200+170+100</f>
        <v>470</v>
      </c>
      <c r="B30" s="1" t="s">
        <v>300</v>
      </c>
      <c r="C30" s="1" t="s">
        <v>105</v>
      </c>
      <c r="D30" s="1" t="s">
        <v>47</v>
      </c>
      <c r="E30" s="1" t="s">
        <v>70</v>
      </c>
      <c r="G30" s="1" t="s">
        <v>126</v>
      </c>
      <c r="H30" s="1" t="s">
        <v>420</v>
      </c>
    </row>
    <row r="31" spans="1:8" x14ac:dyDescent="0.3">
      <c r="A31" s="1">
        <f>200+180+70</f>
        <v>450</v>
      </c>
      <c r="B31" s="1" t="s">
        <v>301</v>
      </c>
      <c r="C31" s="1" t="s">
        <v>105</v>
      </c>
      <c r="D31" s="1" t="s">
        <v>153</v>
      </c>
      <c r="E31" s="1" t="s">
        <v>111</v>
      </c>
      <c r="G31" s="1" t="s">
        <v>126</v>
      </c>
      <c r="H31" s="1" t="s">
        <v>427</v>
      </c>
    </row>
    <row r="32" spans="1:8" x14ac:dyDescent="0.3">
      <c r="A32" s="1">
        <f>200+180+70</f>
        <v>450</v>
      </c>
      <c r="B32" s="1" t="s">
        <v>302</v>
      </c>
      <c r="C32" s="1" t="s">
        <v>105</v>
      </c>
      <c r="D32" s="1" t="s">
        <v>154</v>
      </c>
      <c r="E32" s="1" t="s">
        <v>111</v>
      </c>
      <c r="G32" s="1" t="s">
        <v>126</v>
      </c>
      <c r="H32" s="1" t="s">
        <v>439</v>
      </c>
    </row>
    <row r="33" spans="1:8" x14ac:dyDescent="0.3">
      <c r="G33" s="1">
        <v>0</v>
      </c>
    </row>
    <row r="34" spans="1:8" x14ac:dyDescent="0.3">
      <c r="A34" s="1">
        <f>190+160+100</f>
        <v>450</v>
      </c>
      <c r="B34" s="1" t="s">
        <v>303</v>
      </c>
      <c r="C34" s="1" t="s">
        <v>72</v>
      </c>
      <c r="D34" s="1" t="s">
        <v>53</v>
      </c>
      <c r="E34" s="1" t="s">
        <v>70</v>
      </c>
      <c r="G34" s="1" t="s">
        <v>127</v>
      </c>
      <c r="H34" s="1" t="s">
        <v>434</v>
      </c>
    </row>
    <row r="35" spans="1:8" x14ac:dyDescent="0.3">
      <c r="A35" s="1">
        <f>190+160+100</f>
        <v>450</v>
      </c>
      <c r="B35" s="1" t="s">
        <v>304</v>
      </c>
      <c r="C35" s="1" t="s">
        <v>72</v>
      </c>
      <c r="D35" s="1" t="s">
        <v>54</v>
      </c>
      <c r="E35" s="1" t="s">
        <v>70</v>
      </c>
      <c r="G35" s="1" t="s">
        <v>127</v>
      </c>
      <c r="H35" s="1" t="s">
        <v>442</v>
      </c>
    </row>
    <row r="36" spans="1:8" x14ac:dyDescent="0.3">
      <c r="A36" s="1">
        <f>190+160+100</f>
        <v>450</v>
      </c>
      <c r="B36" s="1" t="s">
        <v>305</v>
      </c>
      <c r="C36" s="1" t="s">
        <v>72</v>
      </c>
      <c r="D36" s="1" t="s">
        <v>55</v>
      </c>
      <c r="E36" s="1" t="s">
        <v>70</v>
      </c>
      <c r="G36" s="1" t="s">
        <v>127</v>
      </c>
      <c r="H36" s="1" t="s">
        <v>443</v>
      </c>
    </row>
    <row r="37" spans="1:8" x14ac:dyDescent="0.3">
      <c r="A37" s="1">
        <f>190+180+100</f>
        <v>470</v>
      </c>
      <c r="B37" s="1" t="s">
        <v>306</v>
      </c>
      <c r="C37" s="1" t="s">
        <v>72</v>
      </c>
      <c r="D37" s="1" t="s">
        <v>56</v>
      </c>
      <c r="E37" s="1" t="s">
        <v>70</v>
      </c>
      <c r="G37" s="1" t="s">
        <v>127</v>
      </c>
      <c r="H37" s="1" t="s">
        <v>444</v>
      </c>
    </row>
    <row r="38" spans="1:8" x14ac:dyDescent="0.3">
      <c r="A38" s="1">
        <f>190+180+100</f>
        <v>470</v>
      </c>
      <c r="B38" s="1" t="s">
        <v>307</v>
      </c>
      <c r="C38" s="1" t="s">
        <v>72</v>
      </c>
      <c r="D38" s="1" t="s">
        <v>58</v>
      </c>
      <c r="E38" s="1" t="s">
        <v>70</v>
      </c>
      <c r="G38" s="1" t="s">
        <v>127</v>
      </c>
      <c r="H38" s="1" t="s">
        <v>445</v>
      </c>
    </row>
    <row r="39" spans="1:8" x14ac:dyDescent="0.3">
      <c r="A39" s="1">
        <f>190+180+100</f>
        <v>470</v>
      </c>
      <c r="B39" s="1" t="s">
        <v>308</v>
      </c>
      <c r="C39" s="1" t="s">
        <v>72</v>
      </c>
      <c r="D39" s="1" t="s">
        <v>59</v>
      </c>
      <c r="E39" s="1" t="s">
        <v>70</v>
      </c>
      <c r="G39" s="1" t="s">
        <v>127</v>
      </c>
      <c r="H39" s="1" t="s">
        <v>446</v>
      </c>
    </row>
    <row r="40" spans="1:8" x14ac:dyDescent="0.3">
      <c r="G40" s="7">
        <v>0</v>
      </c>
    </row>
    <row r="41" spans="1:8" x14ac:dyDescent="0.3">
      <c r="A41" s="1">
        <f>160+180+100</f>
        <v>440</v>
      </c>
      <c r="B41" s="1" t="s">
        <v>309</v>
      </c>
      <c r="C41" s="7" t="s">
        <v>263</v>
      </c>
      <c r="D41" s="1" t="s">
        <v>57</v>
      </c>
      <c r="E41" s="1" t="s">
        <v>70</v>
      </c>
      <c r="G41" s="1" t="s">
        <v>128</v>
      </c>
      <c r="H41" s="1" t="s">
        <v>440</v>
      </c>
    </row>
    <row r="42" spans="1:8" x14ac:dyDescent="0.3">
      <c r="A42" s="1">
        <f>160+220+50</f>
        <v>430</v>
      </c>
      <c r="B42" s="1" t="s">
        <v>310</v>
      </c>
      <c r="C42" s="7" t="s">
        <v>263</v>
      </c>
      <c r="D42" s="1" t="s">
        <v>155</v>
      </c>
      <c r="E42" s="1" t="s">
        <v>71</v>
      </c>
      <c r="G42" s="1" t="s">
        <v>128</v>
      </c>
      <c r="H42" s="1" t="s">
        <v>448</v>
      </c>
    </row>
    <row r="43" spans="1:8" x14ac:dyDescent="0.3">
      <c r="A43" s="1">
        <f>160+70+160</f>
        <v>390</v>
      </c>
      <c r="B43" s="1" t="s">
        <v>311</v>
      </c>
      <c r="C43" s="7" t="s">
        <v>263</v>
      </c>
      <c r="D43" s="1" t="s">
        <v>63</v>
      </c>
      <c r="E43" s="1" t="s">
        <v>57</v>
      </c>
      <c r="G43" s="1" t="s">
        <v>128</v>
      </c>
      <c r="H43" s="1" t="s">
        <v>449</v>
      </c>
    </row>
    <row r="44" spans="1:8" x14ac:dyDescent="0.3">
      <c r="A44" s="1">
        <f>160+110+160</f>
        <v>430</v>
      </c>
      <c r="B44" s="1" t="s">
        <v>312</v>
      </c>
      <c r="C44" s="7" t="s">
        <v>263</v>
      </c>
      <c r="D44" s="1" t="s">
        <v>270</v>
      </c>
      <c r="E44" s="1" t="s">
        <v>54</v>
      </c>
      <c r="G44" s="1" t="s">
        <v>128</v>
      </c>
      <c r="H44" s="1" t="s">
        <v>450</v>
      </c>
    </row>
    <row r="45" spans="1:8" x14ac:dyDescent="0.3">
      <c r="A45" s="1">
        <f>160+140+100</f>
        <v>400</v>
      </c>
      <c r="B45" s="1" t="s">
        <v>313</v>
      </c>
      <c r="C45" s="7" t="s">
        <v>263</v>
      </c>
      <c r="D45" s="1" t="s">
        <v>271</v>
      </c>
      <c r="E45" s="1" t="s">
        <v>70</v>
      </c>
      <c r="G45" s="1" t="s">
        <v>128</v>
      </c>
      <c r="H45" s="1" t="s">
        <v>451</v>
      </c>
    </row>
    <row r="46" spans="1:8" x14ac:dyDescent="0.3">
      <c r="A46" s="1">
        <f>160+100+140</f>
        <v>400</v>
      </c>
      <c r="B46" s="7" t="s">
        <v>314</v>
      </c>
      <c r="C46" s="7" t="s">
        <v>263</v>
      </c>
      <c r="D46" s="1" t="s">
        <v>272</v>
      </c>
      <c r="E46" s="1" t="s">
        <v>247</v>
      </c>
      <c r="G46" s="1" t="s">
        <v>128</v>
      </c>
      <c r="H46" s="1" t="s">
        <v>452</v>
      </c>
    </row>
    <row r="47" spans="1:8" x14ac:dyDescent="0.3">
      <c r="G47" s="7">
        <v>0</v>
      </c>
    </row>
    <row r="48" spans="1:8" x14ac:dyDescent="0.3">
      <c r="A48" s="1">
        <f>160+140+100</f>
        <v>400</v>
      </c>
      <c r="B48" s="7" t="s">
        <v>315</v>
      </c>
      <c r="C48" s="7" t="s">
        <v>263</v>
      </c>
      <c r="D48" s="1" t="s">
        <v>273</v>
      </c>
      <c r="E48" s="1" t="s">
        <v>70</v>
      </c>
      <c r="G48" s="1" t="s">
        <v>129</v>
      </c>
      <c r="H48" s="1" t="s">
        <v>441</v>
      </c>
    </row>
    <row r="49" spans="1:8" x14ac:dyDescent="0.3">
      <c r="A49" s="1">
        <f>160+120+160</f>
        <v>440</v>
      </c>
      <c r="B49" s="1" t="s">
        <v>316</v>
      </c>
      <c r="C49" s="7" t="s">
        <v>263</v>
      </c>
      <c r="D49" s="1" t="s">
        <v>274</v>
      </c>
      <c r="E49" s="1" t="s">
        <v>56</v>
      </c>
      <c r="G49" s="1" t="s">
        <v>129</v>
      </c>
      <c r="H49" s="1" t="s">
        <v>455</v>
      </c>
    </row>
    <row r="50" spans="1:8" x14ac:dyDescent="0.3">
      <c r="A50" s="1">
        <f>160+160+80</f>
        <v>400</v>
      </c>
      <c r="B50" s="1" t="s">
        <v>317</v>
      </c>
      <c r="C50" s="7" t="s">
        <v>263</v>
      </c>
      <c r="D50" s="1" t="s">
        <v>156</v>
      </c>
      <c r="E50" s="1" t="s">
        <v>70</v>
      </c>
      <c r="G50" s="1" t="s">
        <v>129</v>
      </c>
      <c r="H50" s="1" t="s">
        <v>459</v>
      </c>
    </row>
    <row r="51" spans="1:8" x14ac:dyDescent="0.3">
      <c r="A51" s="1">
        <f>160+80+180</f>
        <v>420</v>
      </c>
      <c r="B51" s="1" t="s">
        <v>318</v>
      </c>
      <c r="C51" s="7" t="s">
        <v>263</v>
      </c>
      <c r="D51" s="1" t="s">
        <v>277</v>
      </c>
      <c r="E51" s="1" t="s">
        <v>56</v>
      </c>
      <c r="G51" s="1" t="s">
        <v>129</v>
      </c>
      <c r="H51" s="1" t="s">
        <v>460</v>
      </c>
    </row>
    <row r="52" spans="1:8" x14ac:dyDescent="0.3">
      <c r="A52" s="1">
        <f>160+90+160</f>
        <v>410</v>
      </c>
      <c r="B52" s="1" t="s">
        <v>319</v>
      </c>
      <c r="C52" s="7" t="s">
        <v>263</v>
      </c>
      <c r="D52" s="1" t="s">
        <v>64</v>
      </c>
      <c r="E52" s="1" t="s">
        <v>53</v>
      </c>
      <c r="G52" s="1" t="s">
        <v>129</v>
      </c>
      <c r="H52" s="1" t="s">
        <v>461</v>
      </c>
    </row>
    <row r="53" spans="1:8" x14ac:dyDescent="0.3">
      <c r="A53" s="1">
        <f>160+180+50</f>
        <v>390</v>
      </c>
      <c r="B53" s="1" t="s">
        <v>320</v>
      </c>
      <c r="C53" s="7" t="s">
        <v>263</v>
      </c>
      <c r="D53" s="1" t="s">
        <v>75</v>
      </c>
      <c r="E53" s="1" t="s">
        <v>71</v>
      </c>
      <c r="G53" s="1" t="s">
        <v>129</v>
      </c>
      <c r="H53" s="1" t="s">
        <v>462</v>
      </c>
    </row>
    <row r="54" spans="1:8" x14ac:dyDescent="0.3">
      <c r="A54" s="1">
        <f>160+200+50</f>
        <v>410</v>
      </c>
      <c r="B54" s="1" t="s">
        <v>389</v>
      </c>
      <c r="C54" s="1" t="s">
        <v>263</v>
      </c>
      <c r="D54" s="1" t="s">
        <v>390</v>
      </c>
      <c r="E54" s="1" t="s">
        <v>71</v>
      </c>
      <c r="G54" s="1" t="s">
        <v>129</v>
      </c>
      <c r="H54" s="1" t="s">
        <v>463</v>
      </c>
    </row>
    <row r="55" spans="1:8" x14ac:dyDescent="0.3">
      <c r="G55" s="1">
        <v>0</v>
      </c>
    </row>
    <row r="56" spans="1:8" x14ac:dyDescent="0.3">
      <c r="A56" s="1">
        <f>160+180+100</f>
        <v>440</v>
      </c>
      <c r="B56" s="1" t="s">
        <v>321</v>
      </c>
      <c r="C56" s="7" t="s">
        <v>263</v>
      </c>
      <c r="D56" s="1" t="s">
        <v>76</v>
      </c>
      <c r="E56" s="1" t="s">
        <v>70</v>
      </c>
      <c r="G56" s="1" t="s">
        <v>130</v>
      </c>
      <c r="H56" s="1" t="s">
        <v>447</v>
      </c>
    </row>
    <row r="57" spans="1:8" x14ac:dyDescent="0.3">
      <c r="A57" s="1">
        <f>160+140+100</f>
        <v>400</v>
      </c>
      <c r="B57" s="1" t="s">
        <v>322</v>
      </c>
      <c r="C57" s="7" t="s">
        <v>263</v>
      </c>
      <c r="D57" s="1" t="s">
        <v>77</v>
      </c>
      <c r="E57" s="1" t="s">
        <v>70</v>
      </c>
      <c r="G57" s="1" t="s">
        <v>130</v>
      </c>
      <c r="H57" s="1" t="s">
        <v>456</v>
      </c>
    </row>
    <row r="58" spans="1:8" x14ac:dyDescent="0.3">
      <c r="A58" s="1">
        <f>160+180+100</f>
        <v>440</v>
      </c>
      <c r="B58" s="1" t="s">
        <v>323</v>
      </c>
      <c r="C58" s="7" t="s">
        <v>263</v>
      </c>
      <c r="D58" s="1" t="s">
        <v>276</v>
      </c>
      <c r="E58" s="1" t="s">
        <v>70</v>
      </c>
      <c r="G58" s="1" t="s">
        <v>130</v>
      </c>
      <c r="H58" s="1" t="s">
        <v>464</v>
      </c>
    </row>
    <row r="59" spans="1:8" x14ac:dyDescent="0.3">
      <c r="A59" s="1">
        <f>160+200+100</f>
        <v>460</v>
      </c>
      <c r="B59" s="1" t="s">
        <v>326</v>
      </c>
      <c r="C59" s="7" t="s">
        <v>263</v>
      </c>
      <c r="D59" s="1" t="s">
        <v>205</v>
      </c>
      <c r="E59" s="1" t="s">
        <v>70</v>
      </c>
      <c r="G59" s="1" t="s">
        <v>130</v>
      </c>
      <c r="H59" s="1" t="s">
        <v>465</v>
      </c>
    </row>
    <row r="60" spans="1:8" x14ac:dyDescent="0.3">
      <c r="A60" s="1">
        <f>160+210+100</f>
        <v>470</v>
      </c>
      <c r="B60" s="1" t="s">
        <v>324</v>
      </c>
      <c r="C60" s="7" t="s">
        <v>263</v>
      </c>
      <c r="D60" s="1" t="s">
        <v>157</v>
      </c>
      <c r="E60" s="1" t="s">
        <v>70</v>
      </c>
      <c r="G60" s="1" t="s">
        <v>130</v>
      </c>
      <c r="H60" s="1" t="s">
        <v>466</v>
      </c>
    </row>
    <row r="61" spans="1:8" x14ac:dyDescent="0.3">
      <c r="A61" s="1">
        <f>160+240+50</f>
        <v>450</v>
      </c>
      <c r="B61" s="1" t="s">
        <v>325</v>
      </c>
      <c r="C61" s="7" t="s">
        <v>263</v>
      </c>
      <c r="D61" s="1" t="s">
        <v>158</v>
      </c>
      <c r="E61" s="1" t="s">
        <v>71</v>
      </c>
      <c r="G61" s="1" t="s">
        <v>130</v>
      </c>
      <c r="H61" s="1" t="s">
        <v>467</v>
      </c>
    </row>
    <row r="62" spans="1:8" x14ac:dyDescent="0.3">
      <c r="G62" s="7">
        <v>0</v>
      </c>
    </row>
    <row r="63" spans="1:8" x14ac:dyDescent="0.3">
      <c r="A63" s="1">
        <f>240+80+90</f>
        <v>410</v>
      </c>
      <c r="B63" s="1" t="s">
        <v>329</v>
      </c>
      <c r="C63" s="1" t="s">
        <v>80</v>
      </c>
      <c r="D63" s="1" t="s">
        <v>159</v>
      </c>
      <c r="E63" s="1" t="s">
        <v>87</v>
      </c>
      <c r="G63" s="1" t="s">
        <v>131</v>
      </c>
      <c r="H63" s="1" t="s">
        <v>453</v>
      </c>
    </row>
    <row r="64" spans="1:8" x14ac:dyDescent="0.3">
      <c r="A64" s="1">
        <f>260+40+100</f>
        <v>400</v>
      </c>
      <c r="B64" s="1" t="s">
        <v>327</v>
      </c>
      <c r="C64" s="1" t="s">
        <v>81</v>
      </c>
      <c r="D64" s="1" t="s">
        <v>85</v>
      </c>
      <c r="E64" s="1" t="s">
        <v>160</v>
      </c>
      <c r="G64" s="1" t="s">
        <v>131</v>
      </c>
      <c r="H64" s="1" t="s">
        <v>457</v>
      </c>
    </row>
    <row r="65" spans="1:8" x14ac:dyDescent="0.3">
      <c r="A65" s="1">
        <f>280+80</f>
        <v>360</v>
      </c>
      <c r="B65" s="1" t="s">
        <v>328</v>
      </c>
      <c r="C65" s="1" t="s">
        <v>82</v>
      </c>
      <c r="D65" s="1" t="s">
        <v>159</v>
      </c>
      <c r="G65" s="1" t="s">
        <v>131</v>
      </c>
      <c r="H65" s="1" t="s">
        <v>469</v>
      </c>
    </row>
    <row r="66" spans="1:8" x14ac:dyDescent="0.3">
      <c r="A66" s="1">
        <f>300+40+100</f>
        <v>440</v>
      </c>
      <c r="B66" s="1" t="s">
        <v>330</v>
      </c>
      <c r="C66" s="1" t="s">
        <v>83</v>
      </c>
      <c r="D66" s="1" t="s">
        <v>85</v>
      </c>
      <c r="E66" s="1" t="s">
        <v>70</v>
      </c>
      <c r="G66" s="1" t="s">
        <v>131</v>
      </c>
      <c r="H66" s="1" t="s">
        <v>470</v>
      </c>
    </row>
    <row r="67" spans="1:8" x14ac:dyDescent="0.3">
      <c r="A67" s="1">
        <f>320+100</f>
        <v>420</v>
      </c>
      <c r="B67" s="1" t="s">
        <v>331</v>
      </c>
      <c r="C67" s="1" t="s">
        <v>84</v>
      </c>
      <c r="D67" s="1" t="s">
        <v>159</v>
      </c>
      <c r="G67" s="1" t="s">
        <v>131</v>
      </c>
      <c r="H67" s="1" t="s">
        <v>471</v>
      </c>
    </row>
    <row r="68" spans="1:8" x14ac:dyDescent="0.3">
      <c r="G68" s="1">
        <v>0</v>
      </c>
    </row>
    <row r="69" spans="1:8" x14ac:dyDescent="0.3">
      <c r="A69" s="1">
        <f>240+240</f>
        <v>480</v>
      </c>
      <c r="B69" s="1" t="s">
        <v>332</v>
      </c>
      <c r="C69" s="1" t="s">
        <v>191</v>
      </c>
      <c r="D69" s="1" t="s">
        <v>161</v>
      </c>
      <c r="G69" s="1" t="s">
        <v>132</v>
      </c>
      <c r="H69" s="1" t="s">
        <v>454</v>
      </c>
    </row>
    <row r="70" spans="1:8" x14ac:dyDescent="0.3">
      <c r="A70" s="1">
        <f>240+240</f>
        <v>480</v>
      </c>
      <c r="B70" s="1" t="s">
        <v>333</v>
      </c>
      <c r="C70" s="1" t="s">
        <v>191</v>
      </c>
      <c r="D70" s="1" t="s">
        <v>162</v>
      </c>
      <c r="G70" s="1" t="s">
        <v>132</v>
      </c>
      <c r="H70" s="1" t="s">
        <v>458</v>
      </c>
    </row>
    <row r="71" spans="1:8" x14ac:dyDescent="0.3">
      <c r="A71" s="1">
        <f>200+200+50</f>
        <v>450</v>
      </c>
      <c r="B71" s="1" t="s">
        <v>334</v>
      </c>
      <c r="C71" s="1" t="s">
        <v>93</v>
      </c>
      <c r="D71" s="1" t="s">
        <v>163</v>
      </c>
      <c r="E71" s="1" t="s">
        <v>86</v>
      </c>
      <c r="G71" s="1" t="s">
        <v>132</v>
      </c>
      <c r="H71" s="1" t="s">
        <v>473</v>
      </c>
    </row>
    <row r="72" spans="1:8" x14ac:dyDescent="0.3">
      <c r="A72" s="1">
        <f>200+60+100</f>
        <v>360</v>
      </c>
      <c r="B72" s="1" t="s">
        <v>335</v>
      </c>
      <c r="C72" s="1" t="s">
        <v>93</v>
      </c>
      <c r="D72" s="1" t="s">
        <v>89</v>
      </c>
      <c r="E72" s="1" t="s">
        <v>87</v>
      </c>
      <c r="G72" s="1" t="s">
        <v>132</v>
      </c>
      <c r="H72" s="1" t="s">
        <v>474</v>
      </c>
    </row>
    <row r="73" spans="1:8" x14ac:dyDescent="0.3">
      <c r="A73" s="1">
        <f>240+160+50</f>
        <v>450</v>
      </c>
      <c r="B73" s="1" t="s">
        <v>336</v>
      </c>
      <c r="C73" s="1" t="s">
        <v>266</v>
      </c>
      <c r="D73" s="1" t="s">
        <v>92</v>
      </c>
      <c r="E73" s="1" t="s">
        <v>86</v>
      </c>
      <c r="G73" s="1" t="s">
        <v>132</v>
      </c>
      <c r="H73" s="1" t="s">
        <v>475</v>
      </c>
    </row>
    <row r="74" spans="1:8" x14ac:dyDescent="0.3">
      <c r="G74" s="7">
        <v>0</v>
      </c>
    </row>
    <row r="75" spans="1:8" x14ac:dyDescent="0.3">
      <c r="A75" s="1">
        <f>160+140+160</f>
        <v>460</v>
      </c>
      <c r="B75" s="1" t="s">
        <v>337</v>
      </c>
      <c r="C75" s="1" t="s">
        <v>107</v>
      </c>
      <c r="D75" s="1" t="s">
        <v>95</v>
      </c>
      <c r="E75" s="1" t="s">
        <v>164</v>
      </c>
      <c r="G75" s="1" t="s">
        <v>133</v>
      </c>
      <c r="H75" s="1" t="s">
        <v>468</v>
      </c>
    </row>
    <row r="76" spans="1:8" x14ac:dyDescent="0.3">
      <c r="A76" s="1">
        <f>160+160+150</f>
        <v>470</v>
      </c>
      <c r="B76" s="1" t="s">
        <v>339</v>
      </c>
      <c r="C76" s="1" t="s">
        <v>107</v>
      </c>
      <c r="D76" s="1" t="s">
        <v>165</v>
      </c>
      <c r="E76" s="1" t="s">
        <v>168</v>
      </c>
      <c r="G76" s="1" t="s">
        <v>133</v>
      </c>
      <c r="H76" s="1" t="s">
        <v>477</v>
      </c>
    </row>
    <row r="77" spans="1:8" x14ac:dyDescent="0.3">
      <c r="A77" s="1">
        <f>160+160+130</f>
        <v>450</v>
      </c>
      <c r="B77" s="1" t="s">
        <v>338</v>
      </c>
      <c r="C77" s="1" t="s">
        <v>107</v>
      </c>
      <c r="D77" s="1" t="s">
        <v>166</v>
      </c>
      <c r="E77" s="1" t="s">
        <v>167</v>
      </c>
      <c r="G77" s="1" t="s">
        <v>133</v>
      </c>
      <c r="H77" s="1" t="s">
        <v>478</v>
      </c>
    </row>
    <row r="78" spans="1:8" x14ac:dyDescent="0.3">
      <c r="A78" s="1">
        <f>240+240</f>
        <v>480</v>
      </c>
      <c r="B78" s="1" t="s">
        <v>340</v>
      </c>
      <c r="C78" s="1" t="s">
        <v>169</v>
      </c>
      <c r="D78" s="1" t="s">
        <v>162</v>
      </c>
      <c r="G78" s="1" t="s">
        <v>133</v>
      </c>
      <c r="H78" s="1" t="s">
        <v>479</v>
      </c>
    </row>
    <row r="79" spans="1:8" x14ac:dyDescent="0.3">
      <c r="A79" s="1">
        <f>240+180</f>
        <v>420</v>
      </c>
      <c r="B79" s="1" t="s">
        <v>341</v>
      </c>
      <c r="C79" s="1" t="s">
        <v>169</v>
      </c>
      <c r="D79" s="1" t="s">
        <v>103</v>
      </c>
      <c r="G79" s="1" t="s">
        <v>133</v>
      </c>
      <c r="H79" s="1" t="s">
        <v>480</v>
      </c>
    </row>
    <row r="80" spans="1:8" x14ac:dyDescent="0.3">
      <c r="A80" s="1">
        <f>240+180+50</f>
        <v>470</v>
      </c>
      <c r="B80" s="1" t="s">
        <v>342</v>
      </c>
      <c r="C80" s="1" t="s">
        <v>169</v>
      </c>
      <c r="D80" s="1" t="s">
        <v>104</v>
      </c>
      <c r="E80" s="1" t="s">
        <v>71</v>
      </c>
      <c r="G80" s="1" t="s">
        <v>133</v>
      </c>
      <c r="H80" s="1" t="s">
        <v>481</v>
      </c>
    </row>
    <row r="81" spans="1:8" x14ac:dyDescent="0.3">
      <c r="G81" s="1">
        <v>0</v>
      </c>
    </row>
    <row r="82" spans="1:8" x14ac:dyDescent="0.3">
      <c r="A82" s="1">
        <f>420+50</f>
        <v>470</v>
      </c>
      <c r="B82" s="1" t="s">
        <v>343</v>
      </c>
      <c r="C82" s="1" t="s">
        <v>170</v>
      </c>
      <c r="D82" s="1" t="s">
        <v>71</v>
      </c>
      <c r="G82" s="1" t="s">
        <v>134</v>
      </c>
      <c r="H82" s="1" t="s">
        <v>482</v>
      </c>
    </row>
    <row r="83" spans="1:8" x14ac:dyDescent="0.3">
      <c r="A83" s="1">
        <f>200+260</f>
        <v>460</v>
      </c>
      <c r="B83" s="1" t="s">
        <v>344</v>
      </c>
      <c r="C83" s="1" t="s">
        <v>105</v>
      </c>
      <c r="D83" s="1" t="s">
        <v>171</v>
      </c>
      <c r="G83" s="1" t="s">
        <v>134</v>
      </c>
      <c r="H83" s="1" t="s">
        <v>484</v>
      </c>
    </row>
    <row r="84" spans="1:8" x14ac:dyDescent="0.3">
      <c r="A84" s="1">
        <f>190+240</f>
        <v>430</v>
      </c>
      <c r="B84" s="1" t="s">
        <v>345</v>
      </c>
      <c r="C84" s="1" t="s">
        <v>72</v>
      </c>
      <c r="D84" s="1" t="s">
        <v>172</v>
      </c>
      <c r="G84" s="1" t="s">
        <v>134</v>
      </c>
      <c r="H84" s="1" t="s">
        <v>485</v>
      </c>
    </row>
    <row r="85" spans="1:8" x14ac:dyDescent="0.3">
      <c r="A85" s="1">
        <f>160+260+50</f>
        <v>470</v>
      </c>
      <c r="B85" s="1" t="s">
        <v>346</v>
      </c>
      <c r="C85" s="7" t="s">
        <v>263</v>
      </c>
      <c r="D85" s="1" t="s">
        <v>171</v>
      </c>
      <c r="E85" s="1" t="s">
        <v>71</v>
      </c>
      <c r="G85" s="1" t="s">
        <v>134</v>
      </c>
      <c r="H85" s="1" t="s">
        <v>472</v>
      </c>
    </row>
    <row r="86" spans="1:8" x14ac:dyDescent="0.3">
      <c r="A86" s="1">
        <f>160+240+50</f>
        <v>450</v>
      </c>
      <c r="B86" s="1" t="s">
        <v>347</v>
      </c>
      <c r="C86" s="1" t="s">
        <v>107</v>
      </c>
      <c r="D86" s="1" t="s">
        <v>173</v>
      </c>
      <c r="E86" s="1" t="s">
        <v>71</v>
      </c>
      <c r="G86" s="1" t="s">
        <v>134</v>
      </c>
      <c r="H86" s="1" t="s">
        <v>486</v>
      </c>
    </row>
    <row r="87" spans="1:8" x14ac:dyDescent="0.3">
      <c r="G87" s="1">
        <v>0</v>
      </c>
    </row>
    <row r="88" spans="1:8" x14ac:dyDescent="0.3">
      <c r="A88" s="1">
        <f>280+140</f>
        <v>420</v>
      </c>
      <c r="B88" s="1" t="s">
        <v>348</v>
      </c>
      <c r="C88" s="1" t="s">
        <v>174</v>
      </c>
      <c r="D88" s="1" t="s">
        <v>28</v>
      </c>
      <c r="G88" s="1" t="s">
        <v>139</v>
      </c>
      <c r="H88" s="1" t="s">
        <v>476</v>
      </c>
    </row>
    <row r="89" spans="1:8" x14ac:dyDescent="0.3">
      <c r="A89" s="1">
        <f>240+210</f>
        <v>450</v>
      </c>
      <c r="B89" s="1" t="s">
        <v>349</v>
      </c>
      <c r="C89" s="1" t="s">
        <v>29</v>
      </c>
      <c r="D89" s="1" t="s">
        <v>379</v>
      </c>
      <c r="G89" s="1" t="s">
        <v>139</v>
      </c>
      <c r="H89" s="1" t="s">
        <v>488</v>
      </c>
    </row>
    <row r="90" spans="1:8" x14ac:dyDescent="0.3">
      <c r="A90" s="1">
        <f>270+190</f>
        <v>460</v>
      </c>
      <c r="B90" s="1" t="s">
        <v>350</v>
      </c>
      <c r="C90" s="1" t="s">
        <v>113</v>
      </c>
      <c r="D90" s="1" t="s">
        <v>175</v>
      </c>
      <c r="G90" s="1" t="s">
        <v>139</v>
      </c>
      <c r="H90" s="1" t="s">
        <v>489</v>
      </c>
    </row>
    <row r="91" spans="1:8" x14ac:dyDescent="0.3">
      <c r="A91" s="1">
        <f>260+210</f>
        <v>470</v>
      </c>
      <c r="B91" s="1" t="s">
        <v>294</v>
      </c>
      <c r="C91" s="1" t="s">
        <v>115</v>
      </c>
      <c r="D91" s="1" t="s">
        <v>176</v>
      </c>
      <c r="G91" s="1" t="s">
        <v>139</v>
      </c>
      <c r="H91" s="1" t="s">
        <v>490</v>
      </c>
    </row>
    <row r="92" spans="1:8" x14ac:dyDescent="0.3">
      <c r="G92" s="1">
        <v>0</v>
      </c>
    </row>
    <row r="93" spans="1:8" x14ac:dyDescent="0.3">
      <c r="A93" s="1">
        <f>300+160</f>
        <v>460</v>
      </c>
      <c r="B93" s="1" t="s">
        <v>351</v>
      </c>
      <c r="C93" s="1" t="s">
        <v>177</v>
      </c>
      <c r="D93" s="1" t="s">
        <v>32</v>
      </c>
      <c r="G93" s="1" t="s">
        <v>136</v>
      </c>
      <c r="H93" s="1" t="s">
        <v>483</v>
      </c>
    </row>
    <row r="94" spans="1:8" x14ac:dyDescent="0.3">
      <c r="A94" s="1">
        <f>130+210+100</f>
        <v>440</v>
      </c>
      <c r="B94" s="1" t="s">
        <v>352</v>
      </c>
      <c r="C94" s="1" t="s">
        <v>31</v>
      </c>
      <c r="D94" s="1" t="s">
        <v>178</v>
      </c>
      <c r="E94" s="1" t="s">
        <v>73</v>
      </c>
      <c r="G94" s="1" t="s">
        <v>136</v>
      </c>
      <c r="H94" s="1" t="s">
        <v>491</v>
      </c>
    </row>
    <row r="95" spans="1:8" x14ac:dyDescent="0.3">
      <c r="A95" s="1">
        <f>250+190</f>
        <v>440</v>
      </c>
      <c r="B95" s="1" t="s">
        <v>366</v>
      </c>
      <c r="C95" s="1" t="s">
        <v>179</v>
      </c>
      <c r="D95" s="1" t="s">
        <v>26</v>
      </c>
      <c r="G95" s="1" t="s">
        <v>136</v>
      </c>
      <c r="H95" s="1" t="s">
        <v>492</v>
      </c>
    </row>
    <row r="96" spans="1:8" x14ac:dyDescent="0.3">
      <c r="A96" s="1">
        <f>270+180</f>
        <v>450</v>
      </c>
      <c r="B96" s="1" t="s">
        <v>354</v>
      </c>
      <c r="C96" s="1" t="s">
        <v>180</v>
      </c>
      <c r="D96" s="1" t="s">
        <v>30</v>
      </c>
      <c r="G96" s="1" t="s">
        <v>136</v>
      </c>
      <c r="H96" s="1" t="s">
        <v>493</v>
      </c>
    </row>
    <row r="97" spans="1:8" x14ac:dyDescent="0.3">
      <c r="A97" s="1">
        <f>250+220</f>
        <v>470</v>
      </c>
      <c r="B97" s="1" t="s">
        <v>355</v>
      </c>
      <c r="C97" s="1" t="s">
        <v>181</v>
      </c>
      <c r="D97" s="1" t="s">
        <v>36</v>
      </c>
      <c r="G97" s="1" t="s">
        <v>136</v>
      </c>
      <c r="H97" s="1" t="s">
        <v>494</v>
      </c>
    </row>
    <row r="98" spans="1:8" x14ac:dyDescent="0.3">
      <c r="A98" s="1">
        <f>220+270</f>
        <v>490</v>
      </c>
      <c r="B98" s="1" t="s">
        <v>356</v>
      </c>
      <c r="C98" s="1" t="s">
        <v>24</v>
      </c>
      <c r="D98" s="1" t="s">
        <v>182</v>
      </c>
      <c r="G98" s="1" t="s">
        <v>136</v>
      </c>
      <c r="H98" s="1" t="s">
        <v>495</v>
      </c>
    </row>
    <row r="99" spans="1:8" x14ac:dyDescent="0.3">
      <c r="G99" s="1">
        <v>0</v>
      </c>
    </row>
    <row r="100" spans="1:8" x14ac:dyDescent="0.3">
      <c r="A100" s="1">
        <f>180+170+100</f>
        <v>450</v>
      </c>
      <c r="B100" s="1" t="s">
        <v>357</v>
      </c>
      <c r="C100" s="1" t="s">
        <v>183</v>
      </c>
      <c r="D100" s="1" t="s">
        <v>18</v>
      </c>
      <c r="E100" s="1" t="s">
        <v>73</v>
      </c>
      <c r="G100" s="1" t="s">
        <v>135</v>
      </c>
      <c r="H100" s="1" t="s">
        <v>496</v>
      </c>
    </row>
    <row r="101" spans="1:8" x14ac:dyDescent="0.3">
      <c r="A101" s="1">
        <f>180+170+100</f>
        <v>450</v>
      </c>
      <c r="B101" s="1" t="s">
        <v>358</v>
      </c>
      <c r="C101" s="1" t="s">
        <v>183</v>
      </c>
      <c r="D101" s="1" t="s">
        <v>19</v>
      </c>
      <c r="E101" s="1" t="s">
        <v>73</v>
      </c>
      <c r="G101" s="1" t="s">
        <v>135</v>
      </c>
      <c r="H101" s="1" t="s">
        <v>487</v>
      </c>
    </row>
    <row r="102" spans="1:8" x14ac:dyDescent="0.3">
      <c r="A102" s="1">
        <f>180+170+100</f>
        <v>450</v>
      </c>
      <c r="B102" s="1" t="s">
        <v>359</v>
      </c>
      <c r="C102" s="1" t="s">
        <v>183</v>
      </c>
      <c r="D102" s="1" t="s">
        <v>20</v>
      </c>
      <c r="E102" s="1" t="s">
        <v>73</v>
      </c>
      <c r="G102" s="1" t="s">
        <v>135</v>
      </c>
      <c r="H102" s="1" t="s">
        <v>498</v>
      </c>
    </row>
    <row r="103" spans="1:8" x14ac:dyDescent="0.3">
      <c r="A103" s="1">
        <f>180+110+150</f>
        <v>440</v>
      </c>
      <c r="B103" s="1" t="s">
        <v>360</v>
      </c>
      <c r="C103" s="1" t="s">
        <v>184</v>
      </c>
      <c r="D103" s="1" t="s">
        <v>27</v>
      </c>
      <c r="E103" s="1" t="s">
        <v>11</v>
      </c>
      <c r="G103" s="1" t="s">
        <v>135</v>
      </c>
      <c r="H103" s="1" t="s">
        <v>499</v>
      </c>
    </row>
    <row r="104" spans="1:8" x14ac:dyDescent="0.3">
      <c r="A104" s="1">
        <f>180+170+100</f>
        <v>450</v>
      </c>
      <c r="B104" s="1" t="s">
        <v>358</v>
      </c>
      <c r="C104" s="1" t="s">
        <v>184</v>
      </c>
      <c r="D104" s="1" t="s">
        <v>19</v>
      </c>
      <c r="E104" s="1" t="s">
        <v>73</v>
      </c>
      <c r="G104" s="1" t="s">
        <v>135</v>
      </c>
      <c r="H104" s="1" t="s">
        <v>500</v>
      </c>
    </row>
    <row r="105" spans="1:8" x14ac:dyDescent="0.3">
      <c r="A105" s="1">
        <f>170+300</f>
        <v>470</v>
      </c>
      <c r="B105" s="1" t="s">
        <v>361</v>
      </c>
      <c r="C105" s="1" t="s">
        <v>20</v>
      </c>
      <c r="D105" s="1" t="s">
        <v>185</v>
      </c>
      <c r="G105" s="1" t="s">
        <v>135</v>
      </c>
      <c r="H105" s="1" t="s">
        <v>501</v>
      </c>
    </row>
    <row r="106" spans="1:8" x14ac:dyDescent="0.3">
      <c r="G106" s="1">
        <v>0</v>
      </c>
    </row>
    <row r="107" spans="1:8" x14ac:dyDescent="0.3">
      <c r="A107" s="1">
        <f>480</f>
        <v>480</v>
      </c>
      <c r="B107" s="1" t="s">
        <v>362</v>
      </c>
      <c r="C107" s="1" t="s">
        <v>186</v>
      </c>
      <c r="G107" s="1" t="s">
        <v>137</v>
      </c>
      <c r="H107" s="1" t="s">
        <v>497</v>
      </c>
    </row>
    <row r="108" spans="1:8" x14ac:dyDescent="0.3">
      <c r="A108" s="1">
        <f>200+270</f>
        <v>470</v>
      </c>
      <c r="B108" s="1" t="s">
        <v>363</v>
      </c>
      <c r="C108" s="1" t="s">
        <v>105</v>
      </c>
      <c r="D108" s="1" t="s">
        <v>187</v>
      </c>
      <c r="G108" s="1" t="s">
        <v>137</v>
      </c>
      <c r="H108" s="1" t="s">
        <v>503</v>
      </c>
    </row>
    <row r="109" spans="1:8" x14ac:dyDescent="0.3">
      <c r="A109" s="1">
        <f>200+240</f>
        <v>440</v>
      </c>
      <c r="B109" s="1" t="s">
        <v>364</v>
      </c>
      <c r="C109" s="1" t="s">
        <v>105</v>
      </c>
      <c r="D109" s="1" t="s">
        <v>188</v>
      </c>
      <c r="G109" s="1" t="s">
        <v>137</v>
      </c>
      <c r="H109" s="1" t="s">
        <v>504</v>
      </c>
    </row>
    <row r="110" spans="1:8" x14ac:dyDescent="0.3">
      <c r="A110" s="1">
        <f>200+250</f>
        <v>450</v>
      </c>
      <c r="B110" s="1" t="s">
        <v>365</v>
      </c>
      <c r="C110" s="1" t="s">
        <v>105</v>
      </c>
      <c r="D110" s="1" t="s">
        <v>189</v>
      </c>
      <c r="G110" s="1" t="s">
        <v>137</v>
      </c>
      <c r="H110" s="1" t="s">
        <v>505</v>
      </c>
    </row>
    <row r="111" spans="1:8" x14ac:dyDescent="0.3">
      <c r="A111" s="1">
        <f>190+210+50</f>
        <v>450</v>
      </c>
      <c r="B111" s="1" t="s">
        <v>353</v>
      </c>
      <c r="C111" s="1" t="s">
        <v>72</v>
      </c>
      <c r="D111" s="1" t="s">
        <v>190</v>
      </c>
      <c r="E111" s="1" t="s">
        <v>71</v>
      </c>
      <c r="G111" s="1" t="s">
        <v>137</v>
      </c>
      <c r="H111" s="1" t="s">
        <v>506</v>
      </c>
    </row>
    <row r="112" spans="1:8" x14ac:dyDescent="0.3">
      <c r="A112" s="1">
        <f>190+220+50</f>
        <v>460</v>
      </c>
      <c r="B112" s="1" t="s">
        <v>367</v>
      </c>
      <c r="C112" s="1" t="s">
        <v>72</v>
      </c>
      <c r="D112" s="1" t="s">
        <v>281</v>
      </c>
      <c r="E112" s="1" t="s">
        <v>71</v>
      </c>
      <c r="G112" s="1" t="s">
        <v>137</v>
      </c>
      <c r="H112" s="1" t="s">
        <v>507</v>
      </c>
    </row>
    <row r="113" spans="1:8" x14ac:dyDescent="0.3">
      <c r="A113" s="1">
        <f>160+220+50</f>
        <v>430</v>
      </c>
      <c r="B113" s="1" t="s">
        <v>368</v>
      </c>
      <c r="C113" s="7" t="s">
        <v>263</v>
      </c>
      <c r="D113" s="1" t="s">
        <v>369</v>
      </c>
      <c r="E113" s="1" t="s">
        <v>71</v>
      </c>
      <c r="G113" s="1" t="s">
        <v>137</v>
      </c>
      <c r="H113" s="1" t="s">
        <v>508</v>
      </c>
    </row>
    <row r="114" spans="1:8" x14ac:dyDescent="0.3">
      <c r="A114" s="1">
        <f>190+250</f>
        <v>440</v>
      </c>
      <c r="B114" s="1" t="s">
        <v>384</v>
      </c>
      <c r="C114" s="1" t="s">
        <v>72</v>
      </c>
      <c r="D114" s="1" t="s">
        <v>385</v>
      </c>
      <c r="G114" s="1" t="s">
        <v>137</v>
      </c>
      <c r="H114" s="1" t="s">
        <v>509</v>
      </c>
    </row>
    <row r="115" spans="1:8" x14ac:dyDescent="0.3">
      <c r="A115" s="1">
        <f>160+320</f>
        <v>480</v>
      </c>
      <c r="B115" s="1" t="s">
        <v>383</v>
      </c>
      <c r="C115" s="1" t="s">
        <v>263</v>
      </c>
      <c r="D115" s="1" t="s">
        <v>386</v>
      </c>
      <c r="G115" s="1" t="s">
        <v>137</v>
      </c>
      <c r="H115" s="1" t="s">
        <v>510</v>
      </c>
    </row>
    <row r="116" spans="1:8" x14ac:dyDescent="0.3">
      <c r="G116" s="1">
        <v>0</v>
      </c>
    </row>
    <row r="117" spans="1:8" x14ac:dyDescent="0.3">
      <c r="A117" s="1">
        <f>240+220</f>
        <v>460</v>
      </c>
      <c r="B117" s="1" t="s">
        <v>371</v>
      </c>
      <c r="C117" s="1" t="s">
        <v>191</v>
      </c>
      <c r="D117" s="1" t="s">
        <v>91</v>
      </c>
      <c r="G117" s="1" t="s">
        <v>138</v>
      </c>
      <c r="H117" s="1" t="s">
        <v>502</v>
      </c>
    </row>
    <row r="118" spans="1:8" x14ac:dyDescent="0.3">
      <c r="A118" s="1">
        <f>160+260+50</f>
        <v>470</v>
      </c>
      <c r="B118" s="1" t="s">
        <v>372</v>
      </c>
      <c r="C118" s="1" t="s">
        <v>107</v>
      </c>
      <c r="D118" s="1" t="s">
        <v>192</v>
      </c>
      <c r="E118" s="1" t="s">
        <v>71</v>
      </c>
      <c r="G118" s="1" t="s">
        <v>138</v>
      </c>
      <c r="H118" s="1" t="s">
        <v>511</v>
      </c>
    </row>
    <row r="119" spans="1:8" x14ac:dyDescent="0.3">
      <c r="A119" s="1">
        <f>160+240+50</f>
        <v>450</v>
      </c>
      <c r="B119" s="1" t="s">
        <v>373</v>
      </c>
      <c r="C119" s="1" t="s">
        <v>107</v>
      </c>
      <c r="D119" s="8" t="s">
        <v>121</v>
      </c>
      <c r="E119" s="1" t="s">
        <v>71</v>
      </c>
      <c r="G119" s="1" t="s">
        <v>138</v>
      </c>
      <c r="H119" s="1" t="s">
        <v>512</v>
      </c>
    </row>
    <row r="120" spans="1:8" x14ac:dyDescent="0.3">
      <c r="A120" s="1">
        <f>160+240+50</f>
        <v>450</v>
      </c>
      <c r="B120" s="1" t="s">
        <v>374</v>
      </c>
      <c r="C120" s="1" t="s">
        <v>107</v>
      </c>
      <c r="D120" s="1" t="s">
        <v>122</v>
      </c>
      <c r="E120" s="1" t="s">
        <v>71</v>
      </c>
      <c r="G120" s="1" t="s">
        <v>138</v>
      </c>
      <c r="H120" s="1" t="s">
        <v>513</v>
      </c>
    </row>
    <row r="121" spans="1:8" x14ac:dyDescent="0.3">
      <c r="A121" s="1">
        <f>160+170+80</f>
        <v>410</v>
      </c>
      <c r="B121" s="1" t="s">
        <v>375</v>
      </c>
      <c r="C121" s="7" t="s">
        <v>263</v>
      </c>
      <c r="D121" s="1" t="s">
        <v>61</v>
      </c>
      <c r="E121" s="1" t="s">
        <v>48</v>
      </c>
      <c r="G121" s="1" t="s">
        <v>138</v>
      </c>
      <c r="H121" s="1" t="s">
        <v>514</v>
      </c>
    </row>
    <row r="122" spans="1:8" x14ac:dyDescent="0.3">
      <c r="A122" s="1">
        <f>190+260</f>
        <v>450</v>
      </c>
      <c r="B122" s="1" t="s">
        <v>376</v>
      </c>
      <c r="C122" s="1" t="s">
        <v>72</v>
      </c>
      <c r="D122" s="1" t="s">
        <v>193</v>
      </c>
      <c r="G122" s="1" t="s">
        <v>138</v>
      </c>
      <c r="H122" s="1" t="s">
        <v>515</v>
      </c>
    </row>
    <row r="124" spans="1:8" x14ac:dyDescent="0.3">
      <c r="A124" s="1">
        <v>430</v>
      </c>
      <c r="B124" s="1" t="s">
        <v>391</v>
      </c>
      <c r="C124" s="1" t="s">
        <v>406</v>
      </c>
      <c r="D124" s="1" t="s">
        <v>407</v>
      </c>
      <c r="G124" s="1" t="s">
        <v>399</v>
      </c>
      <c r="H124" s="1" t="s">
        <v>516</v>
      </c>
    </row>
    <row r="125" spans="1:8" x14ac:dyDescent="0.3">
      <c r="A125" s="1">
        <v>450</v>
      </c>
      <c r="B125" s="1" t="s">
        <v>392</v>
      </c>
      <c r="C125" s="1" t="s">
        <v>403</v>
      </c>
      <c r="G125" s="1" t="s">
        <v>399</v>
      </c>
      <c r="H125" s="1" t="s">
        <v>517</v>
      </c>
    </row>
    <row r="126" spans="1:8" x14ac:dyDescent="0.3">
      <c r="A126" s="1">
        <v>450</v>
      </c>
      <c r="B126" s="1" t="s">
        <v>393</v>
      </c>
      <c r="C126" s="1" t="s">
        <v>404</v>
      </c>
      <c r="G126" s="1" t="s">
        <v>399</v>
      </c>
      <c r="H126" s="1" t="s">
        <v>518</v>
      </c>
    </row>
    <row r="127" spans="1:8" x14ac:dyDescent="0.3">
      <c r="A127" s="1">
        <v>460</v>
      </c>
      <c r="B127" s="1" t="s">
        <v>394</v>
      </c>
      <c r="C127" s="1" t="s">
        <v>405</v>
      </c>
      <c r="G127" s="1" t="s">
        <v>399</v>
      </c>
      <c r="H127" s="1" t="s">
        <v>519</v>
      </c>
    </row>
    <row r="128" spans="1:8" x14ac:dyDescent="0.3">
      <c r="A128" s="1">
        <v>440</v>
      </c>
      <c r="B128" s="1" t="s">
        <v>395</v>
      </c>
      <c r="C128" s="1" t="s">
        <v>408</v>
      </c>
      <c r="D128" s="1" t="s">
        <v>409</v>
      </c>
      <c r="G128" s="1" t="s">
        <v>399</v>
      </c>
      <c r="H128" s="1" t="s">
        <v>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032AA-CB54-5A42-ACFC-3AB1B1E8BAF5}">
  <dimension ref="A3:H128"/>
  <sheetViews>
    <sheetView topLeftCell="D1" zoomScaleNormal="100" workbookViewId="0">
      <selection activeCell="H8" sqref="H8:H128"/>
    </sheetView>
  </sheetViews>
  <sheetFormatPr defaultColWidth="10.796875" defaultRowHeight="14.4" x14ac:dyDescent="0.3"/>
  <cols>
    <col min="1" max="1" width="10.796875" style="1"/>
    <col min="2" max="2" width="32.19921875" style="1" bestFit="1" customWidth="1"/>
    <col min="3" max="3" width="50.69921875" style="1" bestFit="1" customWidth="1"/>
    <col min="4" max="4" width="57.796875" style="1" customWidth="1"/>
    <col min="5" max="5" width="39" style="1" bestFit="1" customWidth="1"/>
    <col min="6" max="6" width="35.5" style="1" bestFit="1" customWidth="1"/>
    <col min="7" max="16384" width="10.796875" style="1"/>
  </cols>
  <sheetData>
    <row r="3" spans="1:8" x14ac:dyDescent="0.3">
      <c r="C3" s="2" t="s">
        <v>2</v>
      </c>
      <c r="D3" s="3" t="s">
        <v>0</v>
      </c>
      <c r="E3" s="3" t="s">
        <v>1</v>
      </c>
      <c r="F3" s="9" t="s">
        <v>141</v>
      </c>
      <c r="G3" s="1" t="s">
        <v>400</v>
      </c>
    </row>
    <row r="4" spans="1:8" x14ac:dyDescent="0.3">
      <c r="C4" s="2">
        <v>1600</v>
      </c>
      <c r="D4" s="4">
        <f>C4*32.5%</f>
        <v>520</v>
      </c>
      <c r="E4" s="4">
        <f>C4*32.5%</f>
        <v>520</v>
      </c>
      <c r="F4" s="9" t="s">
        <v>142</v>
      </c>
      <c r="G4" s="1" t="s">
        <v>401</v>
      </c>
    </row>
    <row r="5" spans="1:8" x14ac:dyDescent="0.3">
      <c r="F5" s="9" t="s">
        <v>143</v>
      </c>
      <c r="G5" s="1" t="s">
        <v>402</v>
      </c>
    </row>
    <row r="6" spans="1:8" ht="15.6" x14ac:dyDescent="0.3">
      <c r="D6" s="5" t="s">
        <v>140</v>
      </c>
    </row>
    <row r="7" spans="1:8" x14ac:dyDescent="0.3">
      <c r="B7" s="6" t="s">
        <v>282</v>
      </c>
    </row>
    <row r="8" spans="1:8" x14ac:dyDescent="0.3">
      <c r="A8" s="1">
        <f>180+140+200</f>
        <v>520</v>
      </c>
      <c r="B8" s="1" t="s">
        <v>283</v>
      </c>
      <c r="C8" s="1" t="s">
        <v>194</v>
      </c>
      <c r="D8" s="1" t="s">
        <v>378</v>
      </c>
      <c r="E8" s="1" t="s">
        <v>7</v>
      </c>
      <c r="G8" s="1" t="s">
        <v>123</v>
      </c>
      <c r="H8" s="1" t="s">
        <v>417</v>
      </c>
    </row>
    <row r="9" spans="1:8" x14ac:dyDescent="0.3">
      <c r="A9" s="1">
        <f>180+140+190</f>
        <v>510</v>
      </c>
      <c r="B9" s="1" t="s">
        <v>284</v>
      </c>
      <c r="C9" s="1" t="s">
        <v>194</v>
      </c>
      <c r="D9" s="1" t="s">
        <v>144</v>
      </c>
      <c r="E9" s="1" t="s">
        <v>8</v>
      </c>
      <c r="G9" s="1" t="s">
        <v>123</v>
      </c>
      <c r="H9" s="1" t="s">
        <v>421</v>
      </c>
    </row>
    <row r="10" spans="1:8" x14ac:dyDescent="0.3">
      <c r="A10" s="1">
        <f>180+160+170</f>
        <v>510</v>
      </c>
      <c r="B10" s="1" t="s">
        <v>285</v>
      </c>
      <c r="C10" s="1" t="s">
        <v>194</v>
      </c>
      <c r="D10" s="1" t="s">
        <v>32</v>
      </c>
      <c r="E10" s="1" t="s">
        <v>9</v>
      </c>
      <c r="G10" s="1" t="s">
        <v>123</v>
      </c>
      <c r="H10" s="1" t="s">
        <v>422</v>
      </c>
    </row>
    <row r="11" spans="1:8" x14ac:dyDescent="0.3">
      <c r="A11" s="1">
        <f>180+140+190</f>
        <v>510</v>
      </c>
      <c r="B11" s="1" t="s">
        <v>286</v>
      </c>
      <c r="C11" s="1" t="s">
        <v>195</v>
      </c>
      <c r="D11" s="1" t="s">
        <v>378</v>
      </c>
      <c r="E11" s="1" t="s">
        <v>72</v>
      </c>
      <c r="G11" s="1" t="s">
        <v>123</v>
      </c>
      <c r="H11" s="1" t="s">
        <v>423</v>
      </c>
    </row>
    <row r="12" spans="1:8" x14ac:dyDescent="0.3">
      <c r="A12" s="1">
        <f>180+140+190</f>
        <v>510</v>
      </c>
      <c r="B12" s="1" t="s">
        <v>287</v>
      </c>
      <c r="C12" s="1" t="s">
        <v>195</v>
      </c>
      <c r="D12" s="1" t="s">
        <v>144</v>
      </c>
      <c r="E12" s="1" t="s">
        <v>72</v>
      </c>
      <c r="G12" s="1" t="s">
        <v>123</v>
      </c>
      <c r="H12" s="1" t="s">
        <v>425</v>
      </c>
    </row>
    <row r="13" spans="1:8" x14ac:dyDescent="0.3">
      <c r="A13" s="1">
        <f>180+160+190</f>
        <v>530</v>
      </c>
      <c r="B13" s="1" t="s">
        <v>288</v>
      </c>
      <c r="C13" s="1" t="s">
        <v>195</v>
      </c>
      <c r="D13" s="1" t="s">
        <v>32</v>
      </c>
      <c r="E13" s="1" t="s">
        <v>72</v>
      </c>
      <c r="G13" s="1" t="s">
        <v>123</v>
      </c>
      <c r="H13" s="1" t="s">
        <v>424</v>
      </c>
    </row>
    <row r="14" spans="1:8" x14ac:dyDescent="0.3">
      <c r="G14" s="1">
        <v>0</v>
      </c>
    </row>
    <row r="15" spans="1:8" x14ac:dyDescent="0.3">
      <c r="A15" s="1">
        <f>320+210</f>
        <v>530</v>
      </c>
      <c r="B15" s="1" t="s">
        <v>289</v>
      </c>
      <c r="C15" s="1" t="s">
        <v>147</v>
      </c>
      <c r="D15" s="1" t="s">
        <v>178</v>
      </c>
      <c r="G15" s="1" t="s">
        <v>124</v>
      </c>
      <c r="H15" s="1" t="s">
        <v>428</v>
      </c>
    </row>
    <row r="16" spans="1:8" x14ac:dyDescent="0.3">
      <c r="A16" s="1">
        <f>240+240</f>
        <v>480</v>
      </c>
      <c r="B16" s="1" t="s">
        <v>291</v>
      </c>
      <c r="C16" s="1" t="s">
        <v>33</v>
      </c>
      <c r="D16" s="1" t="s">
        <v>148</v>
      </c>
      <c r="G16" s="1" t="s">
        <v>124</v>
      </c>
      <c r="H16" s="1" t="s">
        <v>418</v>
      </c>
    </row>
    <row r="17" spans="1:8" x14ac:dyDescent="0.3">
      <c r="A17" s="1">
        <f>320+220</f>
        <v>540</v>
      </c>
      <c r="B17" s="1" t="s">
        <v>290</v>
      </c>
      <c r="C17" s="1" t="s">
        <v>147</v>
      </c>
      <c r="D17" s="1" t="s">
        <v>108</v>
      </c>
      <c r="G17" s="1" t="s">
        <v>124</v>
      </c>
      <c r="H17" s="1" t="s">
        <v>431</v>
      </c>
    </row>
    <row r="18" spans="1:8" x14ac:dyDescent="0.3">
      <c r="A18" s="1">
        <f>140+240+160</f>
        <v>540</v>
      </c>
      <c r="B18" s="1" t="s">
        <v>294</v>
      </c>
      <c r="C18" s="1" t="s">
        <v>149</v>
      </c>
      <c r="D18" s="1" t="s">
        <v>196</v>
      </c>
      <c r="E18" s="7" t="s">
        <v>17</v>
      </c>
      <c r="G18" s="1" t="s">
        <v>124</v>
      </c>
      <c r="H18" s="1" t="s">
        <v>432</v>
      </c>
    </row>
    <row r="19" spans="1:8" x14ac:dyDescent="0.3">
      <c r="A19" s="1">
        <f>140+160+180</f>
        <v>480</v>
      </c>
      <c r="B19" s="1" t="s">
        <v>292</v>
      </c>
      <c r="C19" s="1" t="s">
        <v>149</v>
      </c>
      <c r="D19" s="1" t="s">
        <v>34</v>
      </c>
      <c r="E19" s="1" t="s">
        <v>15</v>
      </c>
      <c r="G19" s="1" t="s">
        <v>124</v>
      </c>
      <c r="H19" s="1" t="s">
        <v>426</v>
      </c>
    </row>
    <row r="20" spans="1:8" x14ac:dyDescent="0.3">
      <c r="A20" s="1">
        <f>140+220+120</f>
        <v>480</v>
      </c>
      <c r="B20" s="1" t="s">
        <v>293</v>
      </c>
      <c r="C20" s="1" t="s">
        <v>149</v>
      </c>
      <c r="D20" s="1" t="s">
        <v>108</v>
      </c>
      <c r="E20" s="1" t="s">
        <v>16</v>
      </c>
      <c r="G20" s="1" t="s">
        <v>124</v>
      </c>
      <c r="H20" s="1" t="s">
        <v>433</v>
      </c>
    </row>
    <row r="21" spans="1:8" x14ac:dyDescent="0.3">
      <c r="G21" s="1">
        <v>0</v>
      </c>
    </row>
    <row r="22" spans="1:8" x14ac:dyDescent="0.3">
      <c r="A22" s="1">
        <f>280+90+100</f>
        <v>470</v>
      </c>
      <c r="B22" s="1" t="s">
        <v>295</v>
      </c>
      <c r="C22" s="1" t="s">
        <v>39</v>
      </c>
      <c r="D22" s="1" t="s">
        <v>70</v>
      </c>
      <c r="E22" s="1" t="s">
        <v>150</v>
      </c>
      <c r="G22" s="1" t="s">
        <v>125</v>
      </c>
      <c r="H22" s="1" t="s">
        <v>429</v>
      </c>
    </row>
    <row r="23" spans="1:8" x14ac:dyDescent="0.3">
      <c r="A23" s="1">
        <f>390+50+100</f>
        <v>540</v>
      </c>
      <c r="B23" s="1" t="s">
        <v>295</v>
      </c>
      <c r="C23" s="1" t="s">
        <v>238</v>
      </c>
      <c r="D23" s="1" t="s">
        <v>71</v>
      </c>
      <c r="E23" s="1" t="s">
        <v>150</v>
      </c>
      <c r="G23" s="1" t="s">
        <v>125</v>
      </c>
      <c r="H23" s="1" t="s">
        <v>435</v>
      </c>
    </row>
    <row r="24" spans="1:8" x14ac:dyDescent="0.3">
      <c r="A24" s="1">
        <f>300+90+100</f>
        <v>490</v>
      </c>
      <c r="B24" s="1" t="s">
        <v>295</v>
      </c>
      <c r="C24" s="1" t="s">
        <v>109</v>
      </c>
      <c r="D24" s="1" t="s">
        <v>70</v>
      </c>
      <c r="E24" s="1" t="s">
        <v>150</v>
      </c>
      <c r="G24" s="1" t="s">
        <v>125</v>
      </c>
      <c r="H24" s="1" t="s">
        <v>419</v>
      </c>
    </row>
    <row r="25" spans="1:8" x14ac:dyDescent="0.3">
      <c r="A25" s="1">
        <f>340+100+100</f>
        <v>540</v>
      </c>
      <c r="B25" s="1" t="s">
        <v>296</v>
      </c>
      <c r="C25" s="1" t="s">
        <v>38</v>
      </c>
      <c r="D25" s="1" t="s">
        <v>70</v>
      </c>
      <c r="E25" s="1" t="s">
        <v>150</v>
      </c>
      <c r="G25" s="1" t="s">
        <v>125</v>
      </c>
      <c r="H25" s="1" t="s">
        <v>436</v>
      </c>
    </row>
    <row r="26" spans="1:8" x14ac:dyDescent="0.3">
      <c r="G26" s="1">
        <v>0</v>
      </c>
    </row>
    <row r="27" spans="1:8" x14ac:dyDescent="0.3">
      <c r="A27" s="1">
        <f>380+100+40</f>
        <v>520</v>
      </c>
      <c r="B27" s="7" t="s">
        <v>297</v>
      </c>
      <c r="C27" s="1" t="s">
        <v>152</v>
      </c>
      <c r="D27" s="1" t="s">
        <v>70</v>
      </c>
      <c r="E27" s="1" t="s">
        <v>85</v>
      </c>
      <c r="G27" s="1" t="s">
        <v>126</v>
      </c>
      <c r="H27" s="1" t="s">
        <v>430</v>
      </c>
    </row>
    <row r="28" spans="1:8" x14ac:dyDescent="0.3">
      <c r="A28" s="1">
        <f>200+210+100</f>
        <v>510</v>
      </c>
      <c r="B28" s="1" t="s">
        <v>298</v>
      </c>
      <c r="C28" s="1" t="s">
        <v>105</v>
      </c>
      <c r="D28" s="1" t="s">
        <v>197</v>
      </c>
      <c r="E28" s="1" t="s">
        <v>70</v>
      </c>
      <c r="G28" s="1" t="s">
        <v>126</v>
      </c>
      <c r="H28" s="1" t="s">
        <v>437</v>
      </c>
    </row>
    <row r="29" spans="1:8" x14ac:dyDescent="0.3">
      <c r="A29" s="1">
        <f>200+210+100</f>
        <v>510</v>
      </c>
      <c r="B29" s="1" t="s">
        <v>299</v>
      </c>
      <c r="C29" s="1" t="s">
        <v>105</v>
      </c>
      <c r="D29" s="1" t="s">
        <v>198</v>
      </c>
      <c r="E29" s="1" t="s">
        <v>70</v>
      </c>
      <c r="G29" s="1" t="s">
        <v>126</v>
      </c>
      <c r="H29" s="1" t="s">
        <v>438</v>
      </c>
    </row>
    <row r="30" spans="1:8" x14ac:dyDescent="0.3">
      <c r="A30" s="1">
        <f>200+250+50</f>
        <v>500</v>
      </c>
      <c r="B30" s="1" t="s">
        <v>300</v>
      </c>
      <c r="C30" s="1" t="s">
        <v>105</v>
      </c>
      <c r="D30" s="1" t="s">
        <v>47</v>
      </c>
      <c r="E30" s="1" t="s">
        <v>71</v>
      </c>
      <c r="G30" s="1" t="s">
        <v>126</v>
      </c>
      <c r="H30" s="1" t="s">
        <v>420</v>
      </c>
    </row>
    <row r="31" spans="1:8" x14ac:dyDescent="0.3">
      <c r="A31" s="1">
        <f>200+240+70</f>
        <v>510</v>
      </c>
      <c r="B31" s="1" t="s">
        <v>301</v>
      </c>
      <c r="C31" s="1" t="s">
        <v>105</v>
      </c>
      <c r="D31" s="1" t="s">
        <v>199</v>
      </c>
      <c r="E31" s="1" t="s">
        <v>111</v>
      </c>
      <c r="G31" s="1" t="s">
        <v>126</v>
      </c>
      <c r="H31" s="1" t="s">
        <v>427</v>
      </c>
    </row>
    <row r="32" spans="1:8" x14ac:dyDescent="0.3">
      <c r="A32" s="1">
        <f>200+240+70</f>
        <v>510</v>
      </c>
      <c r="B32" s="1" t="s">
        <v>302</v>
      </c>
      <c r="C32" s="1" t="s">
        <v>105</v>
      </c>
      <c r="D32" s="1" t="s">
        <v>200</v>
      </c>
      <c r="E32" s="1" t="s">
        <v>111</v>
      </c>
      <c r="G32" s="1" t="s">
        <v>126</v>
      </c>
      <c r="H32" s="1" t="s">
        <v>439</v>
      </c>
    </row>
    <row r="33" spans="1:8" x14ac:dyDescent="0.3">
      <c r="G33" s="1">
        <v>0</v>
      </c>
    </row>
    <row r="34" spans="1:8" x14ac:dyDescent="0.3">
      <c r="A34" s="1">
        <f>190+160+100+60</f>
        <v>510</v>
      </c>
      <c r="B34" s="1" t="s">
        <v>303</v>
      </c>
      <c r="C34" s="1" t="s">
        <v>72</v>
      </c>
      <c r="D34" s="1" t="s">
        <v>53</v>
      </c>
      <c r="E34" s="1" t="s">
        <v>70</v>
      </c>
      <c r="F34" s="1" t="s">
        <v>201</v>
      </c>
      <c r="G34" s="1" t="s">
        <v>127</v>
      </c>
      <c r="H34" s="1" t="s">
        <v>434</v>
      </c>
    </row>
    <row r="35" spans="1:8" x14ac:dyDescent="0.3">
      <c r="A35" s="1">
        <f>190+160+100+60</f>
        <v>510</v>
      </c>
      <c r="B35" s="1" t="s">
        <v>304</v>
      </c>
      <c r="C35" s="1" t="s">
        <v>72</v>
      </c>
      <c r="D35" s="1" t="s">
        <v>54</v>
      </c>
      <c r="E35" s="1" t="s">
        <v>70</v>
      </c>
      <c r="F35" s="1" t="s">
        <v>201</v>
      </c>
      <c r="G35" s="1" t="s">
        <v>127</v>
      </c>
      <c r="H35" s="1" t="s">
        <v>442</v>
      </c>
    </row>
    <row r="36" spans="1:8" x14ac:dyDescent="0.3">
      <c r="A36" s="1">
        <f>190+160+100+60</f>
        <v>510</v>
      </c>
      <c r="B36" s="1" t="s">
        <v>305</v>
      </c>
      <c r="C36" s="1" t="s">
        <v>72</v>
      </c>
      <c r="D36" s="1" t="s">
        <v>55</v>
      </c>
      <c r="E36" s="1" t="s">
        <v>70</v>
      </c>
      <c r="F36" s="1" t="s">
        <v>201</v>
      </c>
      <c r="G36" s="1" t="s">
        <v>127</v>
      </c>
      <c r="H36" s="1" t="s">
        <v>443</v>
      </c>
    </row>
    <row r="37" spans="1:8" x14ac:dyDescent="0.3">
      <c r="A37" s="1">
        <f>190+180+100+60</f>
        <v>530</v>
      </c>
      <c r="B37" s="1" t="s">
        <v>306</v>
      </c>
      <c r="C37" s="1" t="s">
        <v>72</v>
      </c>
      <c r="D37" s="1" t="s">
        <v>56</v>
      </c>
      <c r="E37" s="1" t="s">
        <v>70</v>
      </c>
      <c r="F37" s="1" t="s">
        <v>201</v>
      </c>
      <c r="G37" s="1" t="s">
        <v>127</v>
      </c>
      <c r="H37" s="1" t="s">
        <v>444</v>
      </c>
    </row>
    <row r="38" spans="1:8" x14ac:dyDescent="0.3">
      <c r="A38" s="1">
        <f>190+180+100+60</f>
        <v>530</v>
      </c>
      <c r="B38" s="1" t="s">
        <v>307</v>
      </c>
      <c r="C38" s="1" t="s">
        <v>72</v>
      </c>
      <c r="D38" s="1" t="s">
        <v>58</v>
      </c>
      <c r="E38" s="1" t="s">
        <v>70</v>
      </c>
      <c r="F38" s="1" t="s">
        <v>201</v>
      </c>
      <c r="G38" s="1" t="s">
        <v>127</v>
      </c>
      <c r="H38" s="1" t="s">
        <v>445</v>
      </c>
    </row>
    <row r="39" spans="1:8" x14ac:dyDescent="0.3">
      <c r="A39" s="1">
        <f>190+180+100+60</f>
        <v>530</v>
      </c>
      <c r="B39" s="1" t="s">
        <v>308</v>
      </c>
      <c r="C39" s="1" t="s">
        <v>72</v>
      </c>
      <c r="D39" s="1" t="s">
        <v>59</v>
      </c>
      <c r="E39" s="1" t="s">
        <v>70</v>
      </c>
      <c r="F39" s="1" t="s">
        <v>201</v>
      </c>
      <c r="G39" s="1" t="s">
        <v>127</v>
      </c>
      <c r="H39" s="1" t="s">
        <v>446</v>
      </c>
    </row>
    <row r="40" spans="1:8" x14ac:dyDescent="0.3">
      <c r="G40" s="7">
        <v>0</v>
      </c>
    </row>
    <row r="41" spans="1:8" x14ac:dyDescent="0.3">
      <c r="A41" s="1">
        <f>160+180+100+60</f>
        <v>500</v>
      </c>
      <c r="B41" s="1" t="s">
        <v>309</v>
      </c>
      <c r="C41" s="7" t="s">
        <v>263</v>
      </c>
      <c r="D41" s="1" t="s">
        <v>57</v>
      </c>
      <c r="E41" s="1" t="s">
        <v>70</v>
      </c>
      <c r="F41" s="1" t="s">
        <v>202</v>
      </c>
      <c r="G41" s="1" t="s">
        <v>128</v>
      </c>
      <c r="H41" s="1" t="s">
        <v>440</v>
      </c>
    </row>
    <row r="42" spans="1:8" x14ac:dyDescent="0.3">
      <c r="A42" s="1">
        <f>160+220+50+60</f>
        <v>490</v>
      </c>
      <c r="B42" s="1" t="s">
        <v>310</v>
      </c>
      <c r="C42" s="7" t="s">
        <v>263</v>
      </c>
      <c r="D42" s="1" t="s">
        <v>155</v>
      </c>
      <c r="E42" s="1" t="s">
        <v>71</v>
      </c>
      <c r="F42" s="1" t="s">
        <v>202</v>
      </c>
      <c r="G42" s="1" t="s">
        <v>128</v>
      </c>
      <c r="H42" s="1" t="s">
        <v>448</v>
      </c>
    </row>
    <row r="43" spans="1:8" x14ac:dyDescent="0.3">
      <c r="A43" s="1">
        <f>160+70+160+60</f>
        <v>450</v>
      </c>
      <c r="B43" s="1" t="s">
        <v>311</v>
      </c>
      <c r="C43" s="7" t="s">
        <v>263</v>
      </c>
      <c r="D43" s="1" t="s">
        <v>63</v>
      </c>
      <c r="E43" s="1" t="s">
        <v>57</v>
      </c>
      <c r="F43" s="1" t="s">
        <v>202</v>
      </c>
      <c r="G43" s="1" t="s">
        <v>128</v>
      </c>
      <c r="H43" s="1" t="s">
        <v>449</v>
      </c>
    </row>
    <row r="44" spans="1:8" x14ac:dyDescent="0.3">
      <c r="A44" s="1">
        <f>160+110+160+60</f>
        <v>490</v>
      </c>
      <c r="B44" s="1" t="s">
        <v>312</v>
      </c>
      <c r="C44" s="7" t="s">
        <v>263</v>
      </c>
      <c r="D44" s="1" t="s">
        <v>270</v>
      </c>
      <c r="E44" s="1" t="s">
        <v>54</v>
      </c>
      <c r="F44" s="1" t="s">
        <v>202</v>
      </c>
      <c r="G44" s="1" t="s">
        <v>128</v>
      </c>
      <c r="H44" s="1" t="s">
        <v>450</v>
      </c>
    </row>
    <row r="45" spans="1:8" x14ac:dyDescent="0.3">
      <c r="A45" s="1">
        <f>160+140+100+60</f>
        <v>460</v>
      </c>
      <c r="B45" s="1" t="s">
        <v>313</v>
      </c>
      <c r="C45" s="7" t="s">
        <v>263</v>
      </c>
      <c r="D45" s="1" t="s">
        <v>271</v>
      </c>
      <c r="E45" s="1" t="s">
        <v>70</v>
      </c>
      <c r="F45" s="1" t="s">
        <v>202</v>
      </c>
      <c r="G45" s="1" t="s">
        <v>128</v>
      </c>
      <c r="H45" s="1" t="s">
        <v>451</v>
      </c>
    </row>
    <row r="46" spans="1:8" x14ac:dyDescent="0.3">
      <c r="A46" s="1">
        <f>160+100+140+60</f>
        <v>460</v>
      </c>
      <c r="B46" s="7" t="s">
        <v>314</v>
      </c>
      <c r="C46" s="7" t="s">
        <v>263</v>
      </c>
      <c r="D46" s="1" t="s">
        <v>272</v>
      </c>
      <c r="E46" s="1" t="s">
        <v>247</v>
      </c>
      <c r="F46" s="1" t="s">
        <v>202</v>
      </c>
      <c r="G46" s="1" t="s">
        <v>128</v>
      </c>
      <c r="H46" s="1" t="s">
        <v>452</v>
      </c>
    </row>
    <row r="47" spans="1:8" x14ac:dyDescent="0.3">
      <c r="G47" s="7">
        <v>0</v>
      </c>
    </row>
    <row r="48" spans="1:8" x14ac:dyDescent="0.3">
      <c r="A48" s="1">
        <f>160+140+100+60</f>
        <v>460</v>
      </c>
      <c r="B48" s="7" t="s">
        <v>315</v>
      </c>
      <c r="C48" s="7" t="s">
        <v>263</v>
      </c>
      <c r="D48" s="1" t="s">
        <v>273</v>
      </c>
      <c r="E48" s="1" t="s">
        <v>70</v>
      </c>
      <c r="F48" s="1" t="s">
        <v>203</v>
      </c>
      <c r="G48" s="1" t="s">
        <v>129</v>
      </c>
      <c r="H48" s="1" t="s">
        <v>441</v>
      </c>
    </row>
    <row r="49" spans="1:8" x14ac:dyDescent="0.3">
      <c r="A49" s="1">
        <f>160+120+160+60</f>
        <v>500</v>
      </c>
      <c r="B49" s="1" t="s">
        <v>316</v>
      </c>
      <c r="C49" s="7" t="s">
        <v>263</v>
      </c>
      <c r="D49" s="1" t="s">
        <v>274</v>
      </c>
      <c r="E49" s="1" t="s">
        <v>56</v>
      </c>
      <c r="F49" s="1" t="s">
        <v>203</v>
      </c>
      <c r="G49" s="1" t="s">
        <v>129</v>
      </c>
      <c r="H49" s="1" t="s">
        <v>455</v>
      </c>
    </row>
    <row r="50" spans="1:8" x14ac:dyDescent="0.3">
      <c r="A50" s="1">
        <f>160+160+80+60</f>
        <v>460</v>
      </c>
      <c r="B50" s="1" t="s">
        <v>317</v>
      </c>
      <c r="C50" s="7" t="s">
        <v>263</v>
      </c>
      <c r="D50" s="1" t="s">
        <v>156</v>
      </c>
      <c r="E50" s="1" t="s">
        <v>70</v>
      </c>
      <c r="F50" s="1" t="s">
        <v>203</v>
      </c>
      <c r="G50" s="1" t="s">
        <v>129</v>
      </c>
      <c r="H50" s="1" t="s">
        <v>459</v>
      </c>
    </row>
    <row r="51" spans="1:8" x14ac:dyDescent="0.3">
      <c r="A51" s="1">
        <f>160+80+180+60</f>
        <v>480</v>
      </c>
      <c r="B51" s="1" t="s">
        <v>318</v>
      </c>
      <c r="C51" s="7" t="s">
        <v>263</v>
      </c>
      <c r="D51" s="1" t="s">
        <v>277</v>
      </c>
      <c r="E51" s="1" t="s">
        <v>56</v>
      </c>
      <c r="F51" s="1" t="s">
        <v>203</v>
      </c>
      <c r="G51" s="1" t="s">
        <v>129</v>
      </c>
      <c r="H51" s="1" t="s">
        <v>460</v>
      </c>
    </row>
    <row r="52" spans="1:8" x14ac:dyDescent="0.3">
      <c r="A52" s="1">
        <f>160+90+160+60</f>
        <v>470</v>
      </c>
      <c r="B52" s="1" t="s">
        <v>319</v>
      </c>
      <c r="C52" s="7" t="s">
        <v>263</v>
      </c>
      <c r="D52" s="1" t="s">
        <v>64</v>
      </c>
      <c r="E52" s="1" t="s">
        <v>53</v>
      </c>
      <c r="F52" s="1" t="s">
        <v>203</v>
      </c>
      <c r="G52" s="1" t="s">
        <v>129</v>
      </c>
      <c r="H52" s="1" t="s">
        <v>461</v>
      </c>
    </row>
    <row r="53" spans="1:8" x14ac:dyDescent="0.3">
      <c r="A53" s="1">
        <f>160+180+50+60</f>
        <v>450</v>
      </c>
      <c r="B53" s="1" t="s">
        <v>320</v>
      </c>
      <c r="C53" s="7" t="s">
        <v>263</v>
      </c>
      <c r="D53" s="1" t="s">
        <v>75</v>
      </c>
      <c r="E53" s="1" t="s">
        <v>71</v>
      </c>
      <c r="F53" s="1" t="s">
        <v>203</v>
      </c>
      <c r="G53" s="1" t="s">
        <v>129</v>
      </c>
      <c r="H53" s="1" t="s">
        <v>462</v>
      </c>
    </row>
    <row r="54" spans="1:8" x14ac:dyDescent="0.3">
      <c r="A54" s="1">
        <f>160+200+50+60</f>
        <v>470</v>
      </c>
      <c r="B54" s="1" t="s">
        <v>389</v>
      </c>
      <c r="C54" s="1" t="s">
        <v>263</v>
      </c>
      <c r="D54" s="1" t="s">
        <v>390</v>
      </c>
      <c r="E54" s="1" t="s">
        <v>71</v>
      </c>
      <c r="F54" s="1" t="s">
        <v>203</v>
      </c>
      <c r="G54" s="1" t="s">
        <v>129</v>
      </c>
      <c r="H54" s="1" t="s">
        <v>463</v>
      </c>
    </row>
    <row r="55" spans="1:8" x14ac:dyDescent="0.3">
      <c r="G55" s="1">
        <v>0</v>
      </c>
    </row>
    <row r="56" spans="1:8" x14ac:dyDescent="0.3">
      <c r="A56" s="1">
        <f>160+180+100+50</f>
        <v>490</v>
      </c>
      <c r="B56" s="1" t="s">
        <v>321</v>
      </c>
      <c r="C56" s="7" t="s">
        <v>263</v>
      </c>
      <c r="D56" s="1" t="s">
        <v>76</v>
      </c>
      <c r="E56" s="1" t="s">
        <v>70</v>
      </c>
      <c r="F56" s="1" t="s">
        <v>204</v>
      </c>
      <c r="G56" s="1" t="s">
        <v>130</v>
      </c>
      <c r="H56" s="1" t="s">
        <v>447</v>
      </c>
    </row>
    <row r="57" spans="1:8" x14ac:dyDescent="0.3">
      <c r="A57" s="1">
        <f>160+140+100+50</f>
        <v>450</v>
      </c>
      <c r="B57" s="1" t="s">
        <v>322</v>
      </c>
      <c r="C57" s="7" t="s">
        <v>263</v>
      </c>
      <c r="D57" s="1" t="s">
        <v>77</v>
      </c>
      <c r="E57" s="1" t="s">
        <v>70</v>
      </c>
      <c r="F57" s="1" t="s">
        <v>204</v>
      </c>
      <c r="G57" s="1" t="s">
        <v>130</v>
      </c>
      <c r="H57" s="1" t="s">
        <v>456</v>
      </c>
    </row>
    <row r="58" spans="1:8" x14ac:dyDescent="0.3">
      <c r="A58" s="1">
        <f>160+180+100+50</f>
        <v>490</v>
      </c>
      <c r="B58" s="1" t="s">
        <v>323</v>
      </c>
      <c r="C58" s="7" t="s">
        <v>263</v>
      </c>
      <c r="D58" s="1" t="s">
        <v>276</v>
      </c>
      <c r="E58" s="1" t="s">
        <v>70</v>
      </c>
      <c r="F58" s="1" t="s">
        <v>204</v>
      </c>
      <c r="G58" s="1" t="s">
        <v>130</v>
      </c>
      <c r="H58" s="1" t="s">
        <v>464</v>
      </c>
    </row>
    <row r="59" spans="1:8" x14ac:dyDescent="0.3">
      <c r="A59" s="1">
        <f>160+200+100+50</f>
        <v>510</v>
      </c>
      <c r="B59" s="1" t="s">
        <v>326</v>
      </c>
      <c r="C59" s="7" t="s">
        <v>263</v>
      </c>
      <c r="D59" s="1" t="s">
        <v>205</v>
      </c>
      <c r="E59" s="1" t="s">
        <v>70</v>
      </c>
      <c r="F59" s="1" t="s">
        <v>204</v>
      </c>
      <c r="G59" s="1" t="s">
        <v>130</v>
      </c>
      <c r="H59" s="1" t="s">
        <v>465</v>
      </c>
    </row>
    <row r="60" spans="1:8" x14ac:dyDescent="0.3">
      <c r="A60" s="1">
        <f>160+210+100+50</f>
        <v>520</v>
      </c>
      <c r="B60" s="1" t="s">
        <v>324</v>
      </c>
      <c r="C60" s="7" t="s">
        <v>263</v>
      </c>
      <c r="D60" s="1" t="s">
        <v>157</v>
      </c>
      <c r="E60" s="1" t="s">
        <v>70</v>
      </c>
      <c r="F60" s="1" t="s">
        <v>204</v>
      </c>
      <c r="G60" s="1" t="s">
        <v>130</v>
      </c>
      <c r="H60" s="1" t="s">
        <v>466</v>
      </c>
    </row>
    <row r="61" spans="1:8" x14ac:dyDescent="0.3">
      <c r="A61" s="1">
        <f>160+240+50+50</f>
        <v>500</v>
      </c>
      <c r="B61" s="1" t="s">
        <v>325</v>
      </c>
      <c r="C61" s="7" t="s">
        <v>263</v>
      </c>
      <c r="D61" s="1" t="s">
        <v>158</v>
      </c>
      <c r="E61" s="1" t="s">
        <v>71</v>
      </c>
      <c r="F61" s="1" t="s">
        <v>204</v>
      </c>
      <c r="G61" s="1" t="s">
        <v>130</v>
      </c>
      <c r="H61" s="1" t="s">
        <v>467</v>
      </c>
    </row>
    <row r="62" spans="1:8" x14ac:dyDescent="0.3">
      <c r="G62" s="7">
        <v>0</v>
      </c>
    </row>
    <row r="63" spans="1:8" x14ac:dyDescent="0.3">
      <c r="A63" s="1">
        <f>240+80+90+100</f>
        <v>510</v>
      </c>
      <c r="B63" s="1" t="s">
        <v>329</v>
      </c>
      <c r="C63" s="1" t="s">
        <v>80</v>
      </c>
      <c r="D63" s="1" t="s">
        <v>159</v>
      </c>
      <c r="E63" s="1" t="s">
        <v>87</v>
      </c>
      <c r="F63" s="1" t="s">
        <v>208</v>
      </c>
      <c r="G63" s="1" t="s">
        <v>131</v>
      </c>
      <c r="H63" s="1" t="s">
        <v>453</v>
      </c>
    </row>
    <row r="64" spans="1:8" x14ac:dyDescent="0.3">
      <c r="A64" s="1">
        <f>260+40+100+100</f>
        <v>500</v>
      </c>
      <c r="B64" s="1" t="s">
        <v>327</v>
      </c>
      <c r="C64" s="1" t="s">
        <v>81</v>
      </c>
      <c r="D64" s="1" t="s">
        <v>85</v>
      </c>
      <c r="E64" s="1" t="s">
        <v>160</v>
      </c>
      <c r="F64" s="1" t="s">
        <v>208</v>
      </c>
      <c r="G64" s="1" t="s">
        <v>131</v>
      </c>
      <c r="H64" s="1" t="s">
        <v>457</v>
      </c>
    </row>
    <row r="65" spans="1:8" x14ac:dyDescent="0.3">
      <c r="A65" s="1">
        <f>280+80+100</f>
        <v>460</v>
      </c>
      <c r="B65" s="1" t="s">
        <v>328</v>
      </c>
      <c r="C65" s="1" t="s">
        <v>82</v>
      </c>
      <c r="D65" s="1" t="s">
        <v>159</v>
      </c>
      <c r="E65" s="1" t="s">
        <v>208</v>
      </c>
      <c r="G65" s="1" t="s">
        <v>131</v>
      </c>
      <c r="H65" s="1" t="s">
        <v>469</v>
      </c>
    </row>
    <row r="66" spans="1:8" x14ac:dyDescent="0.3">
      <c r="A66" s="1">
        <f>300+100+100</f>
        <v>500</v>
      </c>
      <c r="B66" s="1" t="s">
        <v>330</v>
      </c>
      <c r="C66" s="1" t="s">
        <v>83</v>
      </c>
      <c r="D66" s="1" t="s">
        <v>70</v>
      </c>
      <c r="E66" s="1" t="s">
        <v>208</v>
      </c>
      <c r="G66" s="1" t="s">
        <v>131</v>
      </c>
      <c r="H66" s="1" t="s">
        <v>470</v>
      </c>
    </row>
    <row r="67" spans="1:8" x14ac:dyDescent="0.3">
      <c r="A67" s="1">
        <f>320+100+100</f>
        <v>520</v>
      </c>
      <c r="B67" s="1" t="s">
        <v>331</v>
      </c>
      <c r="C67" s="1" t="s">
        <v>84</v>
      </c>
      <c r="D67" s="1" t="s">
        <v>159</v>
      </c>
      <c r="E67" s="1" t="s">
        <v>208</v>
      </c>
      <c r="G67" s="1" t="s">
        <v>131</v>
      </c>
      <c r="H67" s="1" t="s">
        <v>471</v>
      </c>
    </row>
    <row r="68" spans="1:8" x14ac:dyDescent="0.3">
      <c r="G68" s="1">
        <v>0</v>
      </c>
    </row>
    <row r="69" spans="1:8" x14ac:dyDescent="0.3">
      <c r="A69" s="1">
        <f>240+240+60</f>
        <v>540</v>
      </c>
      <c r="B69" s="1" t="s">
        <v>332</v>
      </c>
      <c r="C69" s="1" t="s">
        <v>191</v>
      </c>
      <c r="D69" s="1" t="s">
        <v>161</v>
      </c>
      <c r="E69" s="1" t="s">
        <v>210</v>
      </c>
      <c r="G69" s="1" t="s">
        <v>132</v>
      </c>
      <c r="H69" s="1" t="s">
        <v>454</v>
      </c>
    </row>
    <row r="70" spans="1:8" x14ac:dyDescent="0.3">
      <c r="A70" s="1">
        <f>240+240+60</f>
        <v>540</v>
      </c>
      <c r="B70" s="1" t="s">
        <v>333</v>
      </c>
      <c r="C70" s="1" t="s">
        <v>191</v>
      </c>
      <c r="D70" s="1" t="s">
        <v>162</v>
      </c>
      <c r="E70" s="1" t="s">
        <v>210</v>
      </c>
      <c r="G70" s="1" t="s">
        <v>132</v>
      </c>
      <c r="H70" s="1" t="s">
        <v>458</v>
      </c>
    </row>
    <row r="71" spans="1:8" x14ac:dyDescent="0.3">
      <c r="A71" s="1">
        <f>200+200+50+60</f>
        <v>510</v>
      </c>
      <c r="B71" s="1" t="s">
        <v>334</v>
      </c>
      <c r="C71" s="1" t="s">
        <v>93</v>
      </c>
      <c r="D71" s="1" t="s">
        <v>163</v>
      </c>
      <c r="E71" s="1" t="s">
        <v>86</v>
      </c>
      <c r="F71" s="1" t="s">
        <v>210</v>
      </c>
      <c r="G71" s="1" t="s">
        <v>132</v>
      </c>
      <c r="H71" s="1" t="s">
        <v>473</v>
      </c>
    </row>
    <row r="72" spans="1:8" x14ac:dyDescent="0.3">
      <c r="A72" s="1">
        <f>200+60+100+120</f>
        <v>480</v>
      </c>
      <c r="B72" s="1" t="s">
        <v>335</v>
      </c>
      <c r="C72" s="1" t="s">
        <v>93</v>
      </c>
      <c r="D72" s="1" t="s">
        <v>89</v>
      </c>
      <c r="E72" s="1" t="s">
        <v>87</v>
      </c>
      <c r="F72" s="1" t="s">
        <v>209</v>
      </c>
      <c r="G72" s="1" t="s">
        <v>132</v>
      </c>
      <c r="H72" s="1" t="s">
        <v>474</v>
      </c>
    </row>
    <row r="73" spans="1:8" x14ac:dyDescent="0.3">
      <c r="A73" s="1">
        <f>240+160+50+60</f>
        <v>510</v>
      </c>
      <c r="B73" s="1" t="s">
        <v>336</v>
      </c>
      <c r="C73" s="1" t="s">
        <v>266</v>
      </c>
      <c r="D73" s="1" t="s">
        <v>92</v>
      </c>
      <c r="E73" s="1" t="s">
        <v>86</v>
      </c>
      <c r="F73" s="1" t="s">
        <v>210</v>
      </c>
      <c r="G73" s="1" t="s">
        <v>132</v>
      </c>
      <c r="H73" s="1" t="s">
        <v>475</v>
      </c>
    </row>
    <row r="74" spans="1:8" x14ac:dyDescent="0.3">
      <c r="G74" s="7">
        <v>0</v>
      </c>
    </row>
    <row r="75" spans="1:8" x14ac:dyDescent="0.3">
      <c r="A75" s="1">
        <f>160+140+160+60</f>
        <v>520</v>
      </c>
      <c r="B75" s="1" t="s">
        <v>337</v>
      </c>
      <c r="C75" s="1" t="s">
        <v>107</v>
      </c>
      <c r="D75" s="1" t="s">
        <v>95</v>
      </c>
      <c r="E75" s="1" t="s">
        <v>164</v>
      </c>
      <c r="F75" s="1" t="s">
        <v>201</v>
      </c>
      <c r="G75" s="1" t="s">
        <v>133</v>
      </c>
      <c r="H75" s="1" t="s">
        <v>468</v>
      </c>
    </row>
    <row r="76" spans="1:8" x14ac:dyDescent="0.3">
      <c r="A76" s="1">
        <f>160+160+150+60</f>
        <v>530</v>
      </c>
      <c r="B76" s="1" t="s">
        <v>339</v>
      </c>
      <c r="C76" s="1" t="s">
        <v>107</v>
      </c>
      <c r="D76" s="1" t="s">
        <v>165</v>
      </c>
      <c r="E76" s="1" t="s">
        <v>168</v>
      </c>
      <c r="F76" s="1" t="s">
        <v>201</v>
      </c>
      <c r="G76" s="1" t="s">
        <v>133</v>
      </c>
      <c r="H76" s="1" t="s">
        <v>477</v>
      </c>
    </row>
    <row r="77" spans="1:8" x14ac:dyDescent="0.3">
      <c r="A77" s="1">
        <f>160+160+130+60</f>
        <v>510</v>
      </c>
      <c r="B77" s="1" t="s">
        <v>338</v>
      </c>
      <c r="C77" s="1" t="s">
        <v>107</v>
      </c>
      <c r="D77" s="1" t="s">
        <v>166</v>
      </c>
      <c r="E77" s="1" t="s">
        <v>167</v>
      </c>
      <c r="F77" s="1" t="s">
        <v>201</v>
      </c>
      <c r="G77" s="1" t="s">
        <v>133</v>
      </c>
      <c r="H77" s="1" t="s">
        <v>478</v>
      </c>
    </row>
    <row r="78" spans="1:8" x14ac:dyDescent="0.3">
      <c r="A78" s="1">
        <f>240+240+60</f>
        <v>540</v>
      </c>
      <c r="B78" s="1" t="s">
        <v>340</v>
      </c>
      <c r="C78" s="1" t="s">
        <v>169</v>
      </c>
      <c r="D78" s="1" t="s">
        <v>162</v>
      </c>
      <c r="E78" s="1" t="s">
        <v>201</v>
      </c>
      <c r="G78" s="1" t="s">
        <v>133</v>
      </c>
      <c r="H78" s="1" t="s">
        <v>479</v>
      </c>
    </row>
    <row r="79" spans="1:8" x14ac:dyDescent="0.3">
      <c r="A79" s="1">
        <f>240+180+60</f>
        <v>480</v>
      </c>
      <c r="B79" s="1" t="s">
        <v>341</v>
      </c>
      <c r="C79" s="1" t="s">
        <v>169</v>
      </c>
      <c r="D79" s="1" t="s">
        <v>103</v>
      </c>
      <c r="E79" s="1" t="s">
        <v>201</v>
      </c>
      <c r="G79" s="1" t="s">
        <v>133</v>
      </c>
      <c r="H79" s="1" t="s">
        <v>480</v>
      </c>
    </row>
    <row r="80" spans="1:8" x14ac:dyDescent="0.3">
      <c r="A80" s="1">
        <f>240+180+50+60</f>
        <v>530</v>
      </c>
      <c r="B80" s="1" t="s">
        <v>342</v>
      </c>
      <c r="C80" s="1" t="s">
        <v>169</v>
      </c>
      <c r="D80" s="1" t="s">
        <v>104</v>
      </c>
      <c r="E80" s="1" t="s">
        <v>71</v>
      </c>
      <c r="F80" s="1" t="s">
        <v>201</v>
      </c>
      <c r="G80" s="1" t="s">
        <v>133</v>
      </c>
      <c r="H80" s="1" t="s">
        <v>481</v>
      </c>
    </row>
    <row r="81" spans="1:8" x14ac:dyDescent="0.3">
      <c r="G81" s="1">
        <v>0</v>
      </c>
    </row>
    <row r="82" spans="1:8" x14ac:dyDescent="0.3">
      <c r="A82" s="1">
        <f>420+50+60</f>
        <v>530</v>
      </c>
      <c r="B82" s="1" t="s">
        <v>343</v>
      </c>
      <c r="C82" s="1" t="s">
        <v>170</v>
      </c>
      <c r="D82" s="1" t="s">
        <v>71</v>
      </c>
      <c r="E82" s="1" t="s">
        <v>202</v>
      </c>
      <c r="G82" s="1" t="s">
        <v>134</v>
      </c>
      <c r="H82" s="1" t="s">
        <v>482</v>
      </c>
    </row>
    <row r="83" spans="1:8" x14ac:dyDescent="0.3">
      <c r="A83" s="1">
        <f>200+260+60</f>
        <v>520</v>
      </c>
      <c r="B83" s="1" t="s">
        <v>344</v>
      </c>
      <c r="C83" s="1" t="s">
        <v>105</v>
      </c>
      <c r="D83" s="1" t="s">
        <v>171</v>
      </c>
      <c r="E83" s="1" t="s">
        <v>202</v>
      </c>
      <c r="G83" s="1" t="s">
        <v>134</v>
      </c>
      <c r="H83" s="1" t="s">
        <v>484</v>
      </c>
    </row>
    <row r="84" spans="1:8" x14ac:dyDescent="0.3">
      <c r="A84" s="1">
        <f>190+240+60</f>
        <v>490</v>
      </c>
      <c r="B84" s="1" t="s">
        <v>345</v>
      </c>
      <c r="C84" s="1" t="s">
        <v>72</v>
      </c>
      <c r="D84" s="1" t="s">
        <v>172</v>
      </c>
      <c r="E84" s="1" t="s">
        <v>202</v>
      </c>
      <c r="G84" s="1" t="s">
        <v>134</v>
      </c>
      <c r="H84" s="1" t="s">
        <v>485</v>
      </c>
    </row>
    <row r="85" spans="1:8" x14ac:dyDescent="0.3">
      <c r="A85" s="1">
        <f>160+260+50+60</f>
        <v>530</v>
      </c>
      <c r="B85" s="1" t="s">
        <v>346</v>
      </c>
      <c r="C85" s="7" t="s">
        <v>263</v>
      </c>
      <c r="D85" s="1" t="s">
        <v>171</v>
      </c>
      <c r="E85" s="1" t="s">
        <v>71</v>
      </c>
      <c r="F85" s="1" t="s">
        <v>202</v>
      </c>
      <c r="G85" s="1" t="s">
        <v>134</v>
      </c>
      <c r="H85" s="1" t="s">
        <v>472</v>
      </c>
    </row>
    <row r="86" spans="1:8" x14ac:dyDescent="0.3">
      <c r="A86" s="1">
        <f>160+240+50+60</f>
        <v>510</v>
      </c>
      <c r="B86" s="1" t="s">
        <v>347</v>
      </c>
      <c r="C86" s="1" t="s">
        <v>107</v>
      </c>
      <c r="D86" s="1" t="s">
        <v>173</v>
      </c>
      <c r="E86" s="1" t="s">
        <v>71</v>
      </c>
      <c r="F86" s="1" t="s">
        <v>202</v>
      </c>
      <c r="G86" s="1" t="s">
        <v>134</v>
      </c>
      <c r="H86" s="1" t="s">
        <v>486</v>
      </c>
    </row>
    <row r="87" spans="1:8" x14ac:dyDescent="0.3">
      <c r="G87" s="1">
        <v>0</v>
      </c>
    </row>
    <row r="88" spans="1:8" x14ac:dyDescent="0.3">
      <c r="A88" s="1">
        <f>280+140+90</f>
        <v>510</v>
      </c>
      <c r="B88" s="1" t="s">
        <v>348</v>
      </c>
      <c r="C88" s="1" t="s">
        <v>174</v>
      </c>
      <c r="D88" s="1" t="s">
        <v>28</v>
      </c>
      <c r="E88" s="1" t="s">
        <v>3</v>
      </c>
      <c r="G88" s="1" t="s">
        <v>139</v>
      </c>
      <c r="H88" s="1" t="s">
        <v>476</v>
      </c>
    </row>
    <row r="89" spans="1:8" x14ac:dyDescent="0.3">
      <c r="A89" s="1">
        <f>240+210+90</f>
        <v>540</v>
      </c>
      <c r="B89" s="1" t="s">
        <v>349</v>
      </c>
      <c r="C89" s="1" t="s">
        <v>29</v>
      </c>
      <c r="D89" s="1" t="s">
        <v>379</v>
      </c>
      <c r="E89" s="1" t="s">
        <v>3</v>
      </c>
      <c r="G89" s="1" t="s">
        <v>139</v>
      </c>
      <c r="H89" s="1" t="s">
        <v>488</v>
      </c>
    </row>
    <row r="90" spans="1:8" x14ac:dyDescent="0.3">
      <c r="A90" s="1">
        <f>270+130+90</f>
        <v>490</v>
      </c>
      <c r="B90" s="1" t="s">
        <v>350</v>
      </c>
      <c r="C90" s="1" t="s">
        <v>113</v>
      </c>
      <c r="D90" s="1" t="s">
        <v>114</v>
      </c>
      <c r="E90" s="1" t="s">
        <v>3</v>
      </c>
      <c r="G90" s="1" t="s">
        <v>139</v>
      </c>
      <c r="H90" s="1" t="s">
        <v>489</v>
      </c>
    </row>
    <row r="91" spans="1:8" x14ac:dyDescent="0.3">
      <c r="A91" s="1">
        <f>260+140+90</f>
        <v>490</v>
      </c>
      <c r="B91" s="1" t="s">
        <v>294</v>
      </c>
      <c r="C91" s="1" t="s">
        <v>115</v>
      </c>
      <c r="D91" s="1" t="s">
        <v>116</v>
      </c>
      <c r="E91" s="1" t="s">
        <v>3</v>
      </c>
      <c r="G91" s="1" t="s">
        <v>139</v>
      </c>
      <c r="H91" s="1" t="s">
        <v>490</v>
      </c>
    </row>
    <row r="92" spans="1:8" x14ac:dyDescent="0.3">
      <c r="G92" s="1">
        <v>0</v>
      </c>
    </row>
    <row r="93" spans="1:8" x14ac:dyDescent="0.3">
      <c r="A93" s="1">
        <f>300+240</f>
        <v>540</v>
      </c>
      <c r="B93" s="1" t="s">
        <v>351</v>
      </c>
      <c r="C93" s="1" t="s">
        <v>177</v>
      </c>
      <c r="D93" s="1" t="s">
        <v>211</v>
      </c>
      <c r="G93" s="1" t="s">
        <v>136</v>
      </c>
      <c r="H93" s="1" t="s">
        <v>483</v>
      </c>
    </row>
    <row r="94" spans="1:8" x14ac:dyDescent="0.3">
      <c r="A94" s="1">
        <f>130+210+100+90</f>
        <v>530</v>
      </c>
      <c r="B94" s="1" t="s">
        <v>352</v>
      </c>
      <c r="C94" s="1" t="s">
        <v>31</v>
      </c>
      <c r="D94" s="1" t="s">
        <v>178</v>
      </c>
      <c r="E94" s="1" t="s">
        <v>73</v>
      </c>
      <c r="G94" s="1" t="s">
        <v>136</v>
      </c>
      <c r="H94" s="1" t="s">
        <v>491</v>
      </c>
    </row>
    <row r="95" spans="1:8" x14ac:dyDescent="0.3">
      <c r="A95" s="1">
        <f>250+190+90</f>
        <v>530</v>
      </c>
      <c r="B95" s="1" t="s">
        <v>366</v>
      </c>
      <c r="C95" s="1" t="s">
        <v>179</v>
      </c>
      <c r="D95" s="1" t="s">
        <v>26</v>
      </c>
      <c r="E95" s="1" t="s">
        <v>4</v>
      </c>
      <c r="G95" s="1" t="s">
        <v>136</v>
      </c>
      <c r="H95" s="1" t="s">
        <v>492</v>
      </c>
    </row>
    <row r="96" spans="1:8" x14ac:dyDescent="0.3">
      <c r="A96" s="1">
        <f>270+180+90</f>
        <v>540</v>
      </c>
      <c r="B96" s="1" t="s">
        <v>354</v>
      </c>
      <c r="C96" s="1" t="s">
        <v>180</v>
      </c>
      <c r="D96" s="1" t="s">
        <v>30</v>
      </c>
      <c r="E96" s="1" t="s">
        <v>4</v>
      </c>
      <c r="G96" s="1" t="s">
        <v>136</v>
      </c>
      <c r="H96" s="1" t="s">
        <v>493</v>
      </c>
    </row>
    <row r="97" spans="1:8" x14ac:dyDescent="0.3">
      <c r="A97" s="1">
        <f>250+300</f>
        <v>550</v>
      </c>
      <c r="B97" s="1" t="s">
        <v>355</v>
      </c>
      <c r="C97" s="1" t="s">
        <v>181</v>
      </c>
      <c r="D97" s="1" t="s">
        <v>228</v>
      </c>
      <c r="G97" s="1" t="s">
        <v>136</v>
      </c>
      <c r="H97" s="1" t="s">
        <v>494</v>
      </c>
    </row>
    <row r="98" spans="1:8" x14ac:dyDescent="0.3">
      <c r="A98" s="1">
        <f>220+270</f>
        <v>490</v>
      </c>
      <c r="B98" s="1" t="s">
        <v>356</v>
      </c>
      <c r="C98" s="1" t="s">
        <v>229</v>
      </c>
      <c r="D98" s="1" t="s">
        <v>182</v>
      </c>
      <c r="G98" s="1" t="s">
        <v>136</v>
      </c>
      <c r="H98" s="1" t="s">
        <v>495</v>
      </c>
    </row>
    <row r="99" spans="1:8" x14ac:dyDescent="0.3">
      <c r="G99" s="1">
        <v>0</v>
      </c>
    </row>
    <row r="100" spans="1:8" x14ac:dyDescent="0.3">
      <c r="A100" s="1">
        <f>180+170+150</f>
        <v>500</v>
      </c>
      <c r="B100" s="1" t="s">
        <v>357</v>
      </c>
      <c r="C100" s="1" t="s">
        <v>183</v>
      </c>
      <c r="D100" s="1" t="s">
        <v>18</v>
      </c>
      <c r="E100" s="1" t="s">
        <v>212</v>
      </c>
      <c r="G100" s="1" t="s">
        <v>135</v>
      </c>
      <c r="H100" s="1" t="s">
        <v>496</v>
      </c>
    </row>
    <row r="101" spans="1:8" x14ac:dyDescent="0.3">
      <c r="A101" s="1">
        <f>180+170+150</f>
        <v>500</v>
      </c>
      <c r="B101" s="1" t="s">
        <v>358</v>
      </c>
      <c r="C101" s="1" t="s">
        <v>183</v>
      </c>
      <c r="D101" s="1" t="s">
        <v>19</v>
      </c>
      <c r="E101" s="1" t="s">
        <v>212</v>
      </c>
      <c r="G101" s="1" t="s">
        <v>135</v>
      </c>
      <c r="H101" s="1" t="s">
        <v>487</v>
      </c>
    </row>
    <row r="102" spans="1:8" x14ac:dyDescent="0.3">
      <c r="A102" s="1">
        <f>180+170+150</f>
        <v>500</v>
      </c>
      <c r="B102" s="1" t="s">
        <v>359</v>
      </c>
      <c r="C102" s="1" t="s">
        <v>183</v>
      </c>
      <c r="D102" s="1" t="s">
        <v>20</v>
      </c>
      <c r="E102" s="1" t="s">
        <v>212</v>
      </c>
      <c r="G102" s="1" t="s">
        <v>135</v>
      </c>
      <c r="H102" s="1" t="s">
        <v>498</v>
      </c>
    </row>
    <row r="103" spans="1:8" x14ac:dyDescent="0.3">
      <c r="A103" s="1">
        <f>180+170+150</f>
        <v>500</v>
      </c>
      <c r="B103" s="1" t="s">
        <v>360</v>
      </c>
      <c r="C103" s="1" t="s">
        <v>184</v>
      </c>
      <c r="D103" s="1" t="s">
        <v>18</v>
      </c>
      <c r="E103" s="1" t="s">
        <v>11</v>
      </c>
      <c r="G103" s="1" t="s">
        <v>135</v>
      </c>
      <c r="H103" s="1" t="s">
        <v>499</v>
      </c>
    </row>
    <row r="104" spans="1:8" x14ac:dyDescent="0.3">
      <c r="A104" s="1">
        <f>180+170+150</f>
        <v>500</v>
      </c>
      <c r="B104" s="1" t="s">
        <v>358</v>
      </c>
      <c r="C104" s="1" t="s">
        <v>184</v>
      </c>
      <c r="D104" s="1" t="s">
        <v>19</v>
      </c>
      <c r="E104" s="1" t="s">
        <v>212</v>
      </c>
      <c r="G104" s="1" t="s">
        <v>135</v>
      </c>
      <c r="H104" s="1" t="s">
        <v>500</v>
      </c>
    </row>
    <row r="105" spans="1:8" x14ac:dyDescent="0.3">
      <c r="A105" s="1">
        <f>170+300</f>
        <v>470</v>
      </c>
      <c r="B105" s="1" t="s">
        <v>361</v>
      </c>
      <c r="C105" s="1" t="s">
        <v>20</v>
      </c>
      <c r="D105" s="1" t="s">
        <v>185</v>
      </c>
      <c r="G105" s="1" t="s">
        <v>135</v>
      </c>
      <c r="H105" s="1" t="s">
        <v>501</v>
      </c>
    </row>
    <row r="106" spans="1:8" x14ac:dyDescent="0.3">
      <c r="G106" s="1">
        <v>0</v>
      </c>
    </row>
    <row r="107" spans="1:8" x14ac:dyDescent="0.3">
      <c r="A107" s="1">
        <f>480+60</f>
        <v>540</v>
      </c>
      <c r="B107" s="1" t="s">
        <v>362</v>
      </c>
      <c r="C107" s="1" t="s">
        <v>186</v>
      </c>
      <c r="E107" s="1" t="s">
        <v>202</v>
      </c>
      <c r="G107" s="1" t="s">
        <v>137</v>
      </c>
      <c r="H107" s="1" t="s">
        <v>497</v>
      </c>
    </row>
    <row r="108" spans="1:8" x14ac:dyDescent="0.3">
      <c r="A108" s="1">
        <f>200+270+60</f>
        <v>530</v>
      </c>
      <c r="B108" s="1" t="s">
        <v>363</v>
      </c>
      <c r="C108" s="1" t="s">
        <v>105</v>
      </c>
      <c r="D108" s="1" t="s">
        <v>187</v>
      </c>
      <c r="E108" s="1" t="s">
        <v>202</v>
      </c>
      <c r="G108" s="1" t="s">
        <v>137</v>
      </c>
      <c r="H108" s="1" t="s">
        <v>503</v>
      </c>
    </row>
    <row r="109" spans="1:8" x14ac:dyDescent="0.3">
      <c r="A109" s="1">
        <f>200+240+60</f>
        <v>500</v>
      </c>
      <c r="B109" s="1" t="s">
        <v>364</v>
      </c>
      <c r="C109" s="1" t="s">
        <v>105</v>
      </c>
      <c r="D109" s="1" t="s">
        <v>188</v>
      </c>
      <c r="E109" s="1" t="s">
        <v>202</v>
      </c>
      <c r="G109" s="1" t="s">
        <v>137</v>
      </c>
      <c r="H109" s="1" t="s">
        <v>504</v>
      </c>
    </row>
    <row r="110" spans="1:8" x14ac:dyDescent="0.3">
      <c r="A110" s="1">
        <f>200+250+60</f>
        <v>510</v>
      </c>
      <c r="B110" s="1" t="s">
        <v>365</v>
      </c>
      <c r="C110" s="1" t="s">
        <v>105</v>
      </c>
      <c r="D110" s="1" t="s">
        <v>189</v>
      </c>
      <c r="E110" s="1" t="s">
        <v>202</v>
      </c>
      <c r="G110" s="1" t="s">
        <v>137</v>
      </c>
      <c r="H110" s="1" t="s">
        <v>505</v>
      </c>
    </row>
    <row r="111" spans="1:8" x14ac:dyDescent="0.3">
      <c r="A111" s="1">
        <f>190+210+50+60</f>
        <v>510</v>
      </c>
      <c r="B111" s="1" t="s">
        <v>353</v>
      </c>
      <c r="C111" s="1" t="s">
        <v>72</v>
      </c>
      <c r="D111" s="1" t="s">
        <v>190</v>
      </c>
      <c r="E111" s="1" t="s">
        <v>71</v>
      </c>
      <c r="F111" s="1" t="s">
        <v>202</v>
      </c>
      <c r="G111" s="1" t="s">
        <v>137</v>
      </c>
      <c r="H111" s="1" t="s">
        <v>506</v>
      </c>
    </row>
    <row r="112" spans="1:8" x14ac:dyDescent="0.3">
      <c r="A112" s="1">
        <f>190+220+50+60</f>
        <v>520</v>
      </c>
      <c r="B112" s="1" t="s">
        <v>367</v>
      </c>
      <c r="C112" s="1" t="s">
        <v>72</v>
      </c>
      <c r="D112" s="1" t="s">
        <v>281</v>
      </c>
      <c r="E112" s="1" t="s">
        <v>71</v>
      </c>
      <c r="F112" s="1" t="s">
        <v>202</v>
      </c>
      <c r="G112" s="1" t="s">
        <v>137</v>
      </c>
      <c r="H112" s="1" t="s">
        <v>507</v>
      </c>
    </row>
    <row r="113" spans="1:8" x14ac:dyDescent="0.3">
      <c r="A113" s="1">
        <f>160+220+50+60</f>
        <v>490</v>
      </c>
      <c r="B113" s="1" t="s">
        <v>368</v>
      </c>
      <c r="C113" s="7" t="s">
        <v>263</v>
      </c>
      <c r="D113" s="1" t="s">
        <v>369</v>
      </c>
      <c r="E113" s="1" t="s">
        <v>71</v>
      </c>
      <c r="F113" s="1" t="s">
        <v>202</v>
      </c>
      <c r="G113" s="1" t="s">
        <v>137</v>
      </c>
      <c r="H113" s="1" t="s">
        <v>508</v>
      </c>
    </row>
    <row r="114" spans="1:8" x14ac:dyDescent="0.3">
      <c r="A114" s="1">
        <f>190+340</f>
        <v>530</v>
      </c>
      <c r="B114" s="1" t="s">
        <v>384</v>
      </c>
      <c r="C114" s="1" t="s">
        <v>72</v>
      </c>
      <c r="D114" s="1" t="s">
        <v>387</v>
      </c>
      <c r="G114" s="1" t="s">
        <v>137</v>
      </c>
      <c r="H114" s="1" t="s">
        <v>509</v>
      </c>
    </row>
    <row r="115" spans="1:8" x14ac:dyDescent="0.3">
      <c r="A115" s="1">
        <f>240+310</f>
        <v>550</v>
      </c>
      <c r="B115" s="1" t="s">
        <v>383</v>
      </c>
      <c r="C115" s="1" t="s">
        <v>269</v>
      </c>
      <c r="D115" s="1" t="s">
        <v>386</v>
      </c>
      <c r="G115" s="1" t="s">
        <v>137</v>
      </c>
      <c r="H115" s="1" t="s">
        <v>510</v>
      </c>
    </row>
    <row r="116" spans="1:8" x14ac:dyDescent="0.3">
      <c r="G116" s="1">
        <v>0</v>
      </c>
    </row>
    <row r="117" spans="1:8" x14ac:dyDescent="0.3">
      <c r="A117" s="1">
        <f>240+220+60</f>
        <v>520</v>
      </c>
      <c r="B117" s="1" t="s">
        <v>371</v>
      </c>
      <c r="C117" s="1" t="s">
        <v>191</v>
      </c>
      <c r="D117" s="1" t="s">
        <v>91</v>
      </c>
      <c r="E117" s="1" t="s">
        <v>201</v>
      </c>
      <c r="G117" s="1" t="s">
        <v>138</v>
      </c>
      <c r="H117" s="1" t="s">
        <v>502</v>
      </c>
    </row>
    <row r="118" spans="1:8" x14ac:dyDescent="0.3">
      <c r="A118" s="1">
        <f>160+260+50+60</f>
        <v>530</v>
      </c>
      <c r="B118" s="1" t="s">
        <v>372</v>
      </c>
      <c r="C118" s="1" t="s">
        <v>107</v>
      </c>
      <c r="D118" s="1" t="s">
        <v>192</v>
      </c>
      <c r="E118" s="1" t="s">
        <v>71</v>
      </c>
      <c r="F118" s="1" t="s">
        <v>201</v>
      </c>
      <c r="G118" s="1" t="s">
        <v>138</v>
      </c>
      <c r="H118" s="1" t="s">
        <v>511</v>
      </c>
    </row>
    <row r="119" spans="1:8" x14ac:dyDescent="0.3">
      <c r="A119" s="1">
        <f>160+240+50+60</f>
        <v>510</v>
      </c>
      <c r="B119" s="1" t="s">
        <v>373</v>
      </c>
      <c r="C119" s="1" t="s">
        <v>107</v>
      </c>
      <c r="D119" s="8" t="s">
        <v>121</v>
      </c>
      <c r="E119" s="1" t="s">
        <v>71</v>
      </c>
      <c r="F119" s="1" t="s">
        <v>201</v>
      </c>
      <c r="G119" s="1" t="s">
        <v>138</v>
      </c>
      <c r="H119" s="1" t="s">
        <v>512</v>
      </c>
    </row>
    <row r="120" spans="1:8" x14ac:dyDescent="0.3">
      <c r="A120" s="1">
        <f>160+240+50+60</f>
        <v>510</v>
      </c>
      <c r="B120" s="1" t="s">
        <v>374</v>
      </c>
      <c r="C120" s="1" t="s">
        <v>107</v>
      </c>
      <c r="D120" s="1" t="s">
        <v>122</v>
      </c>
      <c r="E120" s="1" t="s">
        <v>71</v>
      </c>
      <c r="F120" s="1" t="s">
        <v>201</v>
      </c>
      <c r="G120" s="1" t="s">
        <v>138</v>
      </c>
      <c r="H120" s="1" t="s">
        <v>513</v>
      </c>
    </row>
    <row r="121" spans="1:8" x14ac:dyDescent="0.3">
      <c r="A121" s="1">
        <f>160+170+160+60</f>
        <v>550</v>
      </c>
      <c r="B121" s="1" t="s">
        <v>375</v>
      </c>
      <c r="C121" s="7" t="s">
        <v>263</v>
      </c>
      <c r="D121" s="1" t="s">
        <v>61</v>
      </c>
      <c r="E121" s="1" t="s">
        <v>53</v>
      </c>
      <c r="G121" s="1" t="s">
        <v>138</v>
      </c>
      <c r="H121" s="1" t="s">
        <v>514</v>
      </c>
    </row>
    <row r="122" spans="1:8" x14ac:dyDescent="0.3">
      <c r="A122" s="1">
        <f>190+260+60</f>
        <v>510</v>
      </c>
      <c r="B122" s="1" t="s">
        <v>376</v>
      </c>
      <c r="C122" s="1" t="s">
        <v>72</v>
      </c>
      <c r="D122" s="1" t="s">
        <v>193</v>
      </c>
      <c r="E122" s="1" t="s">
        <v>201</v>
      </c>
      <c r="G122" s="1" t="s">
        <v>138</v>
      </c>
      <c r="H122" s="1" t="s">
        <v>515</v>
      </c>
    </row>
    <row r="124" spans="1:8" x14ac:dyDescent="0.3">
      <c r="A124" s="1">
        <v>430</v>
      </c>
      <c r="B124" s="1" t="s">
        <v>391</v>
      </c>
      <c r="C124" s="1" t="s">
        <v>410</v>
      </c>
      <c r="D124" s="1" t="s">
        <v>407</v>
      </c>
      <c r="G124" s="1" t="s">
        <v>399</v>
      </c>
      <c r="H124" s="1" t="s">
        <v>516</v>
      </c>
    </row>
    <row r="125" spans="1:8" x14ac:dyDescent="0.3">
      <c r="A125" s="1">
        <v>450</v>
      </c>
      <c r="B125" s="1" t="s">
        <v>392</v>
      </c>
      <c r="C125" s="1" t="s">
        <v>403</v>
      </c>
      <c r="G125" s="1" t="s">
        <v>399</v>
      </c>
      <c r="H125" s="1" t="s">
        <v>517</v>
      </c>
    </row>
    <row r="126" spans="1:8" x14ac:dyDescent="0.3">
      <c r="A126" s="1">
        <v>450</v>
      </c>
      <c r="B126" s="1" t="s">
        <v>393</v>
      </c>
      <c r="C126" s="1" t="s">
        <v>404</v>
      </c>
      <c r="G126" s="1" t="s">
        <v>399</v>
      </c>
      <c r="H126" s="1" t="s">
        <v>518</v>
      </c>
    </row>
    <row r="127" spans="1:8" x14ac:dyDescent="0.3">
      <c r="A127" s="1">
        <v>460</v>
      </c>
      <c r="B127" s="1" t="s">
        <v>394</v>
      </c>
      <c r="C127" s="1" t="s">
        <v>405</v>
      </c>
      <c r="G127" s="1" t="s">
        <v>399</v>
      </c>
      <c r="H127" s="1" t="s">
        <v>519</v>
      </c>
    </row>
    <row r="128" spans="1:8" x14ac:dyDescent="0.3">
      <c r="A128" s="1">
        <v>440</v>
      </c>
      <c r="B128" s="1" t="s">
        <v>395</v>
      </c>
      <c r="C128" s="1" t="s">
        <v>408</v>
      </c>
      <c r="D128" s="1" t="s">
        <v>409</v>
      </c>
      <c r="G128" s="1" t="s">
        <v>399</v>
      </c>
      <c r="H128" s="1" t="s">
        <v>520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32D80-4FA6-A849-A20B-AD1525737F63}">
  <dimension ref="A3:H128"/>
  <sheetViews>
    <sheetView topLeftCell="D58" zoomScaleNormal="100" workbookViewId="0">
      <selection activeCell="H8" sqref="H8:H128"/>
    </sheetView>
  </sheetViews>
  <sheetFormatPr defaultColWidth="10.796875" defaultRowHeight="14.4" x14ac:dyDescent="0.3"/>
  <cols>
    <col min="1" max="1" width="10.796875" style="1"/>
    <col min="2" max="2" width="32.19921875" style="1" bestFit="1" customWidth="1"/>
    <col min="3" max="3" width="50.69921875" style="1" bestFit="1" customWidth="1"/>
    <col min="4" max="4" width="56.796875" style="1" customWidth="1"/>
    <col min="5" max="5" width="39" style="1" bestFit="1" customWidth="1"/>
    <col min="6" max="6" width="33.796875" style="1" bestFit="1" customWidth="1"/>
    <col min="7" max="16384" width="10.796875" style="1"/>
  </cols>
  <sheetData>
    <row r="3" spans="1:8" x14ac:dyDescent="0.3">
      <c r="C3" s="2" t="s">
        <v>2</v>
      </c>
      <c r="D3" s="3" t="s">
        <v>0</v>
      </c>
      <c r="E3" s="3" t="s">
        <v>1</v>
      </c>
      <c r="F3" s="9" t="s">
        <v>141</v>
      </c>
      <c r="G3" s="1" t="s">
        <v>400</v>
      </c>
    </row>
    <row r="4" spans="1:8" x14ac:dyDescent="0.3">
      <c r="C4" s="2">
        <v>1800</v>
      </c>
      <c r="D4" s="4">
        <f>C4*32.5%</f>
        <v>585</v>
      </c>
      <c r="E4" s="4">
        <f>C4*32.5%</f>
        <v>585</v>
      </c>
      <c r="F4" s="9" t="s">
        <v>142</v>
      </c>
      <c r="G4" s="1" t="s">
        <v>401</v>
      </c>
    </row>
    <row r="5" spans="1:8" x14ac:dyDescent="0.3">
      <c r="F5" s="9" t="s">
        <v>143</v>
      </c>
      <c r="G5" s="1" t="s">
        <v>402</v>
      </c>
    </row>
    <row r="6" spans="1:8" ht="15.6" x14ac:dyDescent="0.3">
      <c r="D6" s="5" t="s">
        <v>140</v>
      </c>
    </row>
    <row r="7" spans="1:8" x14ac:dyDescent="0.3">
      <c r="B7" s="6" t="s">
        <v>282</v>
      </c>
    </row>
    <row r="8" spans="1:8" x14ac:dyDescent="0.3">
      <c r="A8" s="1">
        <f>180+210+200</f>
        <v>590</v>
      </c>
      <c r="B8" s="1" t="s">
        <v>283</v>
      </c>
      <c r="C8" s="1" t="s">
        <v>194</v>
      </c>
      <c r="D8" s="1" t="s">
        <v>379</v>
      </c>
      <c r="E8" s="1" t="s">
        <v>7</v>
      </c>
      <c r="G8" s="1" t="s">
        <v>123</v>
      </c>
      <c r="H8" s="1" t="s">
        <v>417</v>
      </c>
    </row>
    <row r="9" spans="1:8" x14ac:dyDescent="0.3">
      <c r="A9" s="1">
        <f>180+210+190</f>
        <v>580</v>
      </c>
      <c r="B9" s="1" t="s">
        <v>284</v>
      </c>
      <c r="C9" s="1" t="s">
        <v>194</v>
      </c>
      <c r="D9" s="1" t="s">
        <v>213</v>
      </c>
      <c r="E9" s="1" t="s">
        <v>8</v>
      </c>
      <c r="G9" s="1" t="s">
        <v>123</v>
      </c>
      <c r="H9" s="1" t="s">
        <v>421</v>
      </c>
    </row>
    <row r="10" spans="1:8" x14ac:dyDescent="0.3">
      <c r="A10" s="1">
        <f>180+240+170</f>
        <v>590</v>
      </c>
      <c r="B10" s="1" t="s">
        <v>285</v>
      </c>
      <c r="C10" s="1" t="s">
        <v>194</v>
      </c>
      <c r="D10" s="1" t="s">
        <v>211</v>
      </c>
      <c r="E10" s="1" t="s">
        <v>9</v>
      </c>
      <c r="G10" s="1" t="s">
        <v>123</v>
      </c>
      <c r="H10" s="1" t="s">
        <v>422</v>
      </c>
    </row>
    <row r="11" spans="1:8" x14ac:dyDescent="0.3">
      <c r="A11" s="1">
        <f>180+210+190</f>
        <v>580</v>
      </c>
      <c r="B11" s="1" t="s">
        <v>286</v>
      </c>
      <c r="C11" s="1" t="s">
        <v>195</v>
      </c>
      <c r="D11" s="1" t="s">
        <v>379</v>
      </c>
      <c r="E11" s="1" t="s">
        <v>72</v>
      </c>
      <c r="G11" s="1" t="s">
        <v>123</v>
      </c>
      <c r="H11" s="1" t="s">
        <v>423</v>
      </c>
    </row>
    <row r="12" spans="1:8" x14ac:dyDescent="0.3">
      <c r="A12" s="1">
        <f>180+210+190</f>
        <v>580</v>
      </c>
      <c r="B12" s="1" t="s">
        <v>287</v>
      </c>
      <c r="C12" s="1" t="s">
        <v>195</v>
      </c>
      <c r="D12" s="1" t="s">
        <v>213</v>
      </c>
      <c r="E12" s="1" t="s">
        <v>72</v>
      </c>
      <c r="G12" s="1" t="s">
        <v>123</v>
      </c>
      <c r="H12" s="1" t="s">
        <v>425</v>
      </c>
    </row>
    <row r="13" spans="1:8" x14ac:dyDescent="0.3">
      <c r="A13" s="1">
        <f>180+240+160</f>
        <v>580</v>
      </c>
      <c r="B13" s="1" t="s">
        <v>288</v>
      </c>
      <c r="C13" s="1" t="s">
        <v>195</v>
      </c>
      <c r="D13" s="1" t="s">
        <v>211</v>
      </c>
      <c r="E13" s="1" t="s">
        <v>212</v>
      </c>
      <c r="G13" s="1" t="s">
        <v>123</v>
      </c>
      <c r="H13" s="1" t="s">
        <v>424</v>
      </c>
    </row>
    <row r="14" spans="1:8" x14ac:dyDescent="0.3">
      <c r="G14" s="1">
        <v>0</v>
      </c>
    </row>
    <row r="15" spans="1:8" x14ac:dyDescent="0.3">
      <c r="A15" s="1">
        <f>320+280</f>
        <v>600</v>
      </c>
      <c r="B15" s="1" t="s">
        <v>289</v>
      </c>
      <c r="C15" s="1" t="s">
        <v>147</v>
      </c>
      <c r="D15" s="1" t="s">
        <v>214</v>
      </c>
      <c r="G15" s="1" t="s">
        <v>124</v>
      </c>
      <c r="H15" s="1" t="s">
        <v>428</v>
      </c>
    </row>
    <row r="16" spans="1:8" x14ac:dyDescent="0.3">
      <c r="A16" s="1">
        <f>320+240</f>
        <v>560</v>
      </c>
      <c r="B16" s="1" t="s">
        <v>291</v>
      </c>
      <c r="C16" s="1" t="s">
        <v>147</v>
      </c>
      <c r="D16" s="1" t="s">
        <v>148</v>
      </c>
      <c r="G16" s="1" t="s">
        <v>124</v>
      </c>
      <c r="H16" s="1" t="s">
        <v>418</v>
      </c>
    </row>
    <row r="17" spans="1:8" x14ac:dyDescent="0.3">
      <c r="A17" s="1">
        <f>320+220</f>
        <v>540</v>
      </c>
      <c r="B17" s="1" t="s">
        <v>290</v>
      </c>
      <c r="C17" s="1" t="s">
        <v>147</v>
      </c>
      <c r="D17" s="1" t="s">
        <v>108</v>
      </c>
      <c r="G17" s="1" t="s">
        <v>124</v>
      </c>
      <c r="H17" s="1" t="s">
        <v>431</v>
      </c>
    </row>
    <row r="18" spans="1:8" x14ac:dyDescent="0.3">
      <c r="A18" s="1">
        <f>140+240+160</f>
        <v>540</v>
      </c>
      <c r="B18" s="1" t="s">
        <v>294</v>
      </c>
      <c r="C18" s="1" t="s">
        <v>149</v>
      </c>
      <c r="D18" s="1" t="s">
        <v>196</v>
      </c>
      <c r="E18" s="7" t="s">
        <v>17</v>
      </c>
      <c r="G18" s="1" t="s">
        <v>124</v>
      </c>
      <c r="H18" s="1" t="s">
        <v>432</v>
      </c>
    </row>
    <row r="19" spans="1:8" x14ac:dyDescent="0.3">
      <c r="A19" s="1">
        <f>140+240+180</f>
        <v>560</v>
      </c>
      <c r="B19" s="1" t="s">
        <v>292</v>
      </c>
      <c r="C19" s="1" t="s">
        <v>149</v>
      </c>
      <c r="D19" s="1" t="s">
        <v>148</v>
      </c>
      <c r="E19" s="1" t="s">
        <v>15</v>
      </c>
      <c r="G19" s="1" t="s">
        <v>124</v>
      </c>
      <c r="H19" s="1" t="s">
        <v>426</v>
      </c>
    </row>
    <row r="20" spans="1:8" x14ac:dyDescent="0.3">
      <c r="A20" s="1">
        <f>140+300+120</f>
        <v>560</v>
      </c>
      <c r="B20" s="1" t="s">
        <v>293</v>
      </c>
      <c r="C20" s="1" t="s">
        <v>149</v>
      </c>
      <c r="D20" s="1" t="s">
        <v>215</v>
      </c>
      <c r="E20" s="1" t="s">
        <v>16</v>
      </c>
      <c r="G20" s="1" t="s">
        <v>124</v>
      </c>
      <c r="H20" s="1" t="s">
        <v>433</v>
      </c>
    </row>
    <row r="21" spans="1:8" x14ac:dyDescent="0.3">
      <c r="G21" s="1">
        <v>0</v>
      </c>
    </row>
    <row r="22" spans="1:8" x14ac:dyDescent="0.3">
      <c r="A22" s="1">
        <f>370+90+100</f>
        <v>560</v>
      </c>
      <c r="B22" s="1" t="s">
        <v>295</v>
      </c>
      <c r="C22" s="1" t="s">
        <v>216</v>
      </c>
      <c r="D22" s="1" t="s">
        <v>70</v>
      </c>
      <c r="E22" s="1" t="s">
        <v>150</v>
      </c>
      <c r="G22" s="1" t="s">
        <v>125</v>
      </c>
      <c r="H22" s="1" t="s">
        <v>429</v>
      </c>
    </row>
    <row r="23" spans="1:8" x14ac:dyDescent="0.3">
      <c r="A23" s="1">
        <f>390+100+100</f>
        <v>590</v>
      </c>
      <c r="B23" s="1" t="s">
        <v>295</v>
      </c>
      <c r="C23" s="1" t="s">
        <v>238</v>
      </c>
      <c r="D23" s="1" t="s">
        <v>70</v>
      </c>
      <c r="E23" s="1" t="s">
        <v>150</v>
      </c>
      <c r="G23" s="1" t="s">
        <v>125</v>
      </c>
      <c r="H23" s="1" t="s">
        <v>435</v>
      </c>
    </row>
    <row r="24" spans="1:8" x14ac:dyDescent="0.3">
      <c r="A24" s="1">
        <f>400+100+100</f>
        <v>600</v>
      </c>
      <c r="B24" s="1" t="s">
        <v>295</v>
      </c>
      <c r="C24" s="1" t="s">
        <v>218</v>
      </c>
      <c r="D24" s="1" t="s">
        <v>70</v>
      </c>
      <c r="E24" s="1" t="s">
        <v>150</v>
      </c>
      <c r="G24" s="1" t="s">
        <v>125</v>
      </c>
      <c r="H24" s="1" t="s">
        <v>419</v>
      </c>
    </row>
    <row r="25" spans="1:8" x14ac:dyDescent="0.3">
      <c r="A25" s="1">
        <f>340+100+100</f>
        <v>540</v>
      </c>
      <c r="B25" s="1" t="s">
        <v>296</v>
      </c>
      <c r="C25" s="1" t="s">
        <v>38</v>
      </c>
      <c r="D25" s="1" t="s">
        <v>70</v>
      </c>
      <c r="E25" s="1" t="s">
        <v>150</v>
      </c>
      <c r="G25" s="1" t="s">
        <v>125</v>
      </c>
      <c r="H25" s="1" t="s">
        <v>436</v>
      </c>
    </row>
    <row r="26" spans="1:8" x14ac:dyDescent="0.3">
      <c r="G26" s="1">
        <v>0</v>
      </c>
    </row>
    <row r="27" spans="1:8" x14ac:dyDescent="0.3">
      <c r="A27" s="1">
        <f>380+100+40+60</f>
        <v>580</v>
      </c>
      <c r="B27" s="7" t="s">
        <v>297</v>
      </c>
      <c r="C27" s="1" t="s">
        <v>152</v>
      </c>
      <c r="D27" s="1" t="s">
        <v>70</v>
      </c>
      <c r="E27" s="1" t="s">
        <v>85</v>
      </c>
      <c r="F27" s="1" t="s">
        <v>202</v>
      </c>
      <c r="G27" s="1" t="s">
        <v>126</v>
      </c>
      <c r="H27" s="1" t="s">
        <v>430</v>
      </c>
    </row>
    <row r="28" spans="1:8" x14ac:dyDescent="0.3">
      <c r="A28" s="1">
        <f>200+210+100+60</f>
        <v>570</v>
      </c>
      <c r="B28" s="1" t="s">
        <v>298</v>
      </c>
      <c r="C28" s="1" t="s">
        <v>105</v>
      </c>
      <c r="D28" s="1" t="s">
        <v>197</v>
      </c>
      <c r="E28" s="1" t="s">
        <v>70</v>
      </c>
      <c r="F28" s="1" t="s">
        <v>202</v>
      </c>
      <c r="G28" s="1" t="s">
        <v>126</v>
      </c>
      <c r="H28" s="1" t="s">
        <v>437</v>
      </c>
    </row>
    <row r="29" spans="1:8" x14ac:dyDescent="0.3">
      <c r="A29" s="1">
        <f>200+210+100+60</f>
        <v>570</v>
      </c>
      <c r="B29" s="1" t="s">
        <v>299</v>
      </c>
      <c r="C29" s="1" t="s">
        <v>105</v>
      </c>
      <c r="D29" s="1" t="s">
        <v>198</v>
      </c>
      <c r="E29" s="1" t="s">
        <v>70</v>
      </c>
      <c r="F29" s="1" t="s">
        <v>202</v>
      </c>
      <c r="G29" s="1" t="s">
        <v>126</v>
      </c>
      <c r="H29" s="1" t="s">
        <v>438</v>
      </c>
    </row>
    <row r="30" spans="1:8" x14ac:dyDescent="0.3">
      <c r="A30" s="1">
        <f>200+250+50+60</f>
        <v>560</v>
      </c>
      <c r="B30" s="1" t="s">
        <v>300</v>
      </c>
      <c r="C30" s="1" t="s">
        <v>105</v>
      </c>
      <c r="D30" s="1" t="s">
        <v>47</v>
      </c>
      <c r="E30" s="1" t="s">
        <v>71</v>
      </c>
      <c r="F30" s="1" t="s">
        <v>202</v>
      </c>
      <c r="G30" s="1" t="s">
        <v>126</v>
      </c>
      <c r="H30" s="1" t="s">
        <v>420</v>
      </c>
    </row>
    <row r="31" spans="1:8" x14ac:dyDescent="0.3">
      <c r="A31" s="1">
        <f>200+240+70+60</f>
        <v>570</v>
      </c>
      <c r="B31" s="1" t="s">
        <v>301</v>
      </c>
      <c r="C31" s="1" t="s">
        <v>105</v>
      </c>
      <c r="D31" s="1" t="s">
        <v>199</v>
      </c>
      <c r="E31" s="1" t="s">
        <v>111</v>
      </c>
      <c r="F31" s="1" t="s">
        <v>202</v>
      </c>
      <c r="G31" s="1" t="s">
        <v>126</v>
      </c>
      <c r="H31" s="1" t="s">
        <v>427</v>
      </c>
    </row>
    <row r="32" spans="1:8" x14ac:dyDescent="0.3">
      <c r="A32" s="1">
        <f>200+240+70+60</f>
        <v>570</v>
      </c>
      <c r="B32" s="1" t="s">
        <v>302</v>
      </c>
      <c r="C32" s="1" t="s">
        <v>105</v>
      </c>
      <c r="D32" s="1" t="s">
        <v>200</v>
      </c>
      <c r="E32" s="1" t="s">
        <v>111</v>
      </c>
      <c r="F32" s="1" t="s">
        <v>202</v>
      </c>
      <c r="G32" s="1" t="s">
        <v>126</v>
      </c>
      <c r="H32" s="1" t="s">
        <v>439</v>
      </c>
    </row>
    <row r="33" spans="1:8" x14ac:dyDescent="0.3">
      <c r="G33" s="1">
        <v>0</v>
      </c>
    </row>
    <row r="34" spans="1:8" x14ac:dyDescent="0.3">
      <c r="A34" s="1">
        <f>190+160+100+120</f>
        <v>570</v>
      </c>
      <c r="B34" s="1" t="s">
        <v>303</v>
      </c>
      <c r="C34" s="1" t="s">
        <v>72</v>
      </c>
      <c r="D34" s="1" t="s">
        <v>53</v>
      </c>
      <c r="E34" s="1" t="s">
        <v>70</v>
      </c>
      <c r="F34" s="1" t="s">
        <v>220</v>
      </c>
      <c r="G34" s="1" t="s">
        <v>127</v>
      </c>
      <c r="H34" s="1" t="s">
        <v>434</v>
      </c>
    </row>
    <row r="35" spans="1:8" x14ac:dyDescent="0.3">
      <c r="A35" s="1">
        <f>190+160+100+120</f>
        <v>570</v>
      </c>
      <c r="B35" s="1" t="s">
        <v>304</v>
      </c>
      <c r="C35" s="1" t="s">
        <v>72</v>
      </c>
      <c r="D35" s="1" t="s">
        <v>54</v>
      </c>
      <c r="E35" s="1" t="s">
        <v>70</v>
      </c>
      <c r="F35" s="1" t="s">
        <v>220</v>
      </c>
      <c r="G35" s="1" t="s">
        <v>127</v>
      </c>
      <c r="H35" s="1" t="s">
        <v>442</v>
      </c>
    </row>
    <row r="36" spans="1:8" x14ac:dyDescent="0.3">
      <c r="A36" s="1">
        <f>190+160+100+120</f>
        <v>570</v>
      </c>
      <c r="B36" s="1" t="s">
        <v>305</v>
      </c>
      <c r="C36" s="1" t="s">
        <v>72</v>
      </c>
      <c r="D36" s="1" t="s">
        <v>55</v>
      </c>
      <c r="E36" s="1" t="s">
        <v>70</v>
      </c>
      <c r="F36" s="1" t="s">
        <v>220</v>
      </c>
      <c r="G36" s="1" t="s">
        <v>127</v>
      </c>
      <c r="H36" s="1" t="s">
        <v>443</v>
      </c>
    </row>
    <row r="37" spans="1:8" x14ac:dyDescent="0.3">
      <c r="A37" s="1">
        <f>190+180+100+120</f>
        <v>590</v>
      </c>
      <c r="B37" s="1" t="s">
        <v>306</v>
      </c>
      <c r="C37" s="1" t="s">
        <v>72</v>
      </c>
      <c r="D37" s="1" t="s">
        <v>56</v>
      </c>
      <c r="E37" s="1" t="s">
        <v>70</v>
      </c>
      <c r="F37" s="1" t="s">
        <v>220</v>
      </c>
      <c r="G37" s="1" t="s">
        <v>127</v>
      </c>
      <c r="H37" s="1" t="s">
        <v>444</v>
      </c>
    </row>
    <row r="38" spans="1:8" x14ac:dyDescent="0.3">
      <c r="A38" s="1">
        <f>190+180+100+120</f>
        <v>590</v>
      </c>
      <c r="B38" s="1" t="s">
        <v>307</v>
      </c>
      <c r="C38" s="1" t="s">
        <v>72</v>
      </c>
      <c r="D38" s="1" t="s">
        <v>58</v>
      </c>
      <c r="E38" s="1" t="s">
        <v>70</v>
      </c>
      <c r="F38" s="1" t="s">
        <v>220</v>
      </c>
      <c r="G38" s="1" t="s">
        <v>127</v>
      </c>
      <c r="H38" s="1" t="s">
        <v>445</v>
      </c>
    </row>
    <row r="39" spans="1:8" x14ac:dyDescent="0.3">
      <c r="A39" s="1">
        <f>190+180+100+120</f>
        <v>590</v>
      </c>
      <c r="B39" s="1" t="s">
        <v>308</v>
      </c>
      <c r="C39" s="1" t="s">
        <v>72</v>
      </c>
      <c r="D39" s="1" t="s">
        <v>59</v>
      </c>
      <c r="E39" s="1" t="s">
        <v>70</v>
      </c>
      <c r="F39" s="1" t="s">
        <v>220</v>
      </c>
      <c r="G39" s="1" t="s">
        <v>127</v>
      </c>
      <c r="H39" s="1" t="s">
        <v>446</v>
      </c>
    </row>
    <row r="40" spans="1:8" x14ac:dyDescent="0.3">
      <c r="G40" s="7">
        <v>0</v>
      </c>
    </row>
    <row r="41" spans="1:8" x14ac:dyDescent="0.3">
      <c r="A41" s="1">
        <f>160+180+100+120</f>
        <v>560</v>
      </c>
      <c r="B41" s="1" t="s">
        <v>309</v>
      </c>
      <c r="C41" s="7" t="s">
        <v>263</v>
      </c>
      <c r="D41" s="1" t="s">
        <v>57</v>
      </c>
      <c r="E41" s="1" t="s">
        <v>70</v>
      </c>
      <c r="F41" s="1" t="s">
        <v>221</v>
      </c>
      <c r="G41" s="1" t="s">
        <v>128</v>
      </c>
      <c r="H41" s="1" t="s">
        <v>440</v>
      </c>
    </row>
    <row r="42" spans="1:8" x14ac:dyDescent="0.3">
      <c r="A42" s="1">
        <f>160+220+50+120</f>
        <v>550</v>
      </c>
      <c r="B42" s="1" t="s">
        <v>310</v>
      </c>
      <c r="C42" s="7" t="s">
        <v>263</v>
      </c>
      <c r="D42" s="1" t="s">
        <v>155</v>
      </c>
      <c r="E42" s="1" t="s">
        <v>71</v>
      </c>
      <c r="F42" s="1" t="s">
        <v>221</v>
      </c>
      <c r="G42" s="1" t="s">
        <v>128</v>
      </c>
      <c r="H42" s="1" t="s">
        <v>448</v>
      </c>
    </row>
    <row r="43" spans="1:8" x14ac:dyDescent="0.3">
      <c r="A43" s="1">
        <f>160+70+160+120</f>
        <v>510</v>
      </c>
      <c r="B43" s="1" t="s">
        <v>311</v>
      </c>
      <c r="C43" s="7" t="s">
        <v>263</v>
      </c>
      <c r="D43" s="1" t="s">
        <v>63</v>
      </c>
      <c r="E43" s="1" t="s">
        <v>57</v>
      </c>
      <c r="F43" s="1" t="s">
        <v>221</v>
      </c>
      <c r="G43" s="1" t="s">
        <v>128</v>
      </c>
      <c r="H43" s="1" t="s">
        <v>449</v>
      </c>
    </row>
    <row r="44" spans="1:8" x14ac:dyDescent="0.3">
      <c r="A44" s="1">
        <f>160+110+160+120</f>
        <v>550</v>
      </c>
      <c r="B44" s="1" t="s">
        <v>312</v>
      </c>
      <c r="C44" s="7" t="s">
        <v>263</v>
      </c>
      <c r="D44" s="1" t="s">
        <v>270</v>
      </c>
      <c r="E44" s="1" t="s">
        <v>54</v>
      </c>
      <c r="F44" s="1" t="s">
        <v>221</v>
      </c>
      <c r="G44" s="1" t="s">
        <v>128</v>
      </c>
      <c r="H44" s="1" t="s">
        <v>450</v>
      </c>
    </row>
    <row r="45" spans="1:8" x14ac:dyDescent="0.3">
      <c r="A45" s="1">
        <f>160+140+100+120</f>
        <v>520</v>
      </c>
      <c r="B45" s="1" t="s">
        <v>313</v>
      </c>
      <c r="C45" s="7" t="s">
        <v>263</v>
      </c>
      <c r="D45" s="1" t="s">
        <v>271</v>
      </c>
      <c r="E45" s="1" t="s">
        <v>70</v>
      </c>
      <c r="F45" s="1" t="s">
        <v>221</v>
      </c>
      <c r="G45" s="1" t="s">
        <v>128</v>
      </c>
      <c r="H45" s="1" t="s">
        <v>451</v>
      </c>
    </row>
    <row r="46" spans="1:8" x14ac:dyDescent="0.3">
      <c r="A46" s="1">
        <f>160+100+180+120</f>
        <v>560</v>
      </c>
      <c r="B46" s="7" t="s">
        <v>314</v>
      </c>
      <c r="C46" s="7" t="s">
        <v>263</v>
      </c>
      <c r="D46" s="1" t="s">
        <v>272</v>
      </c>
      <c r="E46" s="1" t="s">
        <v>57</v>
      </c>
      <c r="F46" s="1" t="s">
        <v>221</v>
      </c>
      <c r="G46" s="1" t="s">
        <v>128</v>
      </c>
      <c r="H46" s="1" t="s">
        <v>452</v>
      </c>
    </row>
    <row r="47" spans="1:8" x14ac:dyDescent="0.3">
      <c r="G47" s="7">
        <v>0</v>
      </c>
    </row>
    <row r="48" spans="1:8" x14ac:dyDescent="0.3">
      <c r="A48" s="1">
        <f>160+140+100+120</f>
        <v>520</v>
      </c>
      <c r="B48" s="7" t="s">
        <v>315</v>
      </c>
      <c r="C48" s="7" t="s">
        <v>263</v>
      </c>
      <c r="D48" s="1" t="s">
        <v>273</v>
      </c>
      <c r="E48" s="1" t="s">
        <v>70</v>
      </c>
      <c r="F48" s="1" t="s">
        <v>222</v>
      </c>
      <c r="G48" s="1" t="s">
        <v>129</v>
      </c>
      <c r="H48" s="1" t="s">
        <v>441</v>
      </c>
    </row>
    <row r="49" spans="1:8" x14ac:dyDescent="0.3">
      <c r="A49" s="1">
        <f>160+120+160+120</f>
        <v>560</v>
      </c>
      <c r="B49" s="1" t="s">
        <v>316</v>
      </c>
      <c r="C49" s="7" t="s">
        <v>263</v>
      </c>
      <c r="D49" s="1" t="s">
        <v>274</v>
      </c>
      <c r="E49" s="1" t="s">
        <v>56</v>
      </c>
      <c r="F49" s="1" t="s">
        <v>222</v>
      </c>
      <c r="G49" s="1" t="s">
        <v>129</v>
      </c>
      <c r="H49" s="1" t="s">
        <v>455</v>
      </c>
    </row>
    <row r="50" spans="1:8" x14ac:dyDescent="0.3">
      <c r="A50" s="1">
        <f>160+160+80+120</f>
        <v>520</v>
      </c>
      <c r="B50" s="1" t="s">
        <v>317</v>
      </c>
      <c r="C50" s="7" t="s">
        <v>263</v>
      </c>
      <c r="D50" s="1" t="s">
        <v>156</v>
      </c>
      <c r="E50" s="1" t="s">
        <v>70</v>
      </c>
      <c r="F50" s="1" t="s">
        <v>222</v>
      </c>
      <c r="G50" s="1" t="s">
        <v>129</v>
      </c>
      <c r="H50" s="1" t="s">
        <v>459</v>
      </c>
    </row>
    <row r="51" spans="1:8" x14ac:dyDescent="0.3">
      <c r="A51" s="1">
        <f>160+80+180+120</f>
        <v>540</v>
      </c>
      <c r="B51" s="1" t="s">
        <v>318</v>
      </c>
      <c r="C51" s="7" t="s">
        <v>263</v>
      </c>
      <c r="D51" s="1" t="s">
        <v>277</v>
      </c>
      <c r="E51" s="1" t="s">
        <v>56</v>
      </c>
      <c r="F51" s="1" t="s">
        <v>222</v>
      </c>
      <c r="G51" s="1" t="s">
        <v>129</v>
      </c>
      <c r="H51" s="1" t="s">
        <v>460</v>
      </c>
    </row>
    <row r="52" spans="1:8" x14ac:dyDescent="0.3">
      <c r="A52" s="1">
        <f>160+90+160+120</f>
        <v>530</v>
      </c>
      <c r="B52" s="1" t="s">
        <v>319</v>
      </c>
      <c r="C52" s="7" t="s">
        <v>263</v>
      </c>
      <c r="D52" s="1" t="s">
        <v>64</v>
      </c>
      <c r="E52" s="1" t="s">
        <v>53</v>
      </c>
      <c r="F52" s="1" t="s">
        <v>222</v>
      </c>
      <c r="G52" s="1" t="s">
        <v>129</v>
      </c>
      <c r="H52" s="1" t="s">
        <v>461</v>
      </c>
    </row>
    <row r="53" spans="1:8" x14ac:dyDescent="0.3">
      <c r="A53" s="1">
        <f>160+180+100+120</f>
        <v>560</v>
      </c>
      <c r="B53" s="1" t="s">
        <v>320</v>
      </c>
      <c r="C53" s="7" t="s">
        <v>263</v>
      </c>
      <c r="D53" s="1" t="s">
        <v>75</v>
      </c>
      <c r="E53" s="1" t="s">
        <v>70</v>
      </c>
      <c r="F53" s="1" t="s">
        <v>222</v>
      </c>
      <c r="G53" s="1" t="s">
        <v>129</v>
      </c>
      <c r="H53" s="1" t="s">
        <v>462</v>
      </c>
    </row>
    <row r="54" spans="1:8" x14ac:dyDescent="0.3">
      <c r="A54" s="1">
        <f>160+200+100+120</f>
        <v>580</v>
      </c>
      <c r="B54" s="1" t="s">
        <v>389</v>
      </c>
      <c r="C54" s="1" t="s">
        <v>263</v>
      </c>
      <c r="D54" s="1" t="s">
        <v>390</v>
      </c>
      <c r="E54" s="1" t="s">
        <v>70</v>
      </c>
      <c r="F54" s="1" t="s">
        <v>222</v>
      </c>
      <c r="G54" s="1" t="s">
        <v>129</v>
      </c>
      <c r="H54" s="1" t="s">
        <v>463</v>
      </c>
    </row>
    <row r="55" spans="1:8" x14ac:dyDescent="0.3">
      <c r="G55" s="1">
        <v>0</v>
      </c>
    </row>
    <row r="56" spans="1:8" x14ac:dyDescent="0.3">
      <c r="A56" s="1">
        <f>160+180+100+100</f>
        <v>540</v>
      </c>
      <c r="B56" s="1" t="s">
        <v>321</v>
      </c>
      <c r="C56" s="7" t="s">
        <v>263</v>
      </c>
      <c r="D56" s="1" t="s">
        <v>76</v>
      </c>
      <c r="E56" s="1" t="s">
        <v>70</v>
      </c>
      <c r="F56" s="1" t="s">
        <v>150</v>
      </c>
      <c r="G56" s="1" t="s">
        <v>130</v>
      </c>
      <c r="H56" s="1" t="s">
        <v>447</v>
      </c>
    </row>
    <row r="57" spans="1:8" x14ac:dyDescent="0.3">
      <c r="A57" s="1">
        <f>160+210+100+100</f>
        <v>570</v>
      </c>
      <c r="B57" s="1" t="s">
        <v>322</v>
      </c>
      <c r="C57" s="7" t="s">
        <v>263</v>
      </c>
      <c r="D57" s="1" t="s">
        <v>223</v>
      </c>
      <c r="E57" s="1" t="s">
        <v>70</v>
      </c>
      <c r="F57" s="1" t="s">
        <v>150</v>
      </c>
      <c r="G57" s="1" t="s">
        <v>130</v>
      </c>
      <c r="H57" s="1" t="s">
        <v>456</v>
      </c>
    </row>
    <row r="58" spans="1:8" x14ac:dyDescent="0.3">
      <c r="A58" s="1">
        <f>160+180+100+100</f>
        <v>540</v>
      </c>
      <c r="B58" s="1" t="s">
        <v>323</v>
      </c>
      <c r="C58" s="7" t="s">
        <v>263</v>
      </c>
      <c r="D58" s="1" t="s">
        <v>276</v>
      </c>
      <c r="E58" s="1" t="s">
        <v>70</v>
      </c>
      <c r="F58" s="1" t="s">
        <v>150</v>
      </c>
      <c r="G58" s="1" t="s">
        <v>130</v>
      </c>
      <c r="H58" s="1" t="s">
        <v>464</v>
      </c>
    </row>
    <row r="59" spans="1:8" x14ac:dyDescent="0.3">
      <c r="A59" s="1">
        <f>160+200+100+100</f>
        <v>560</v>
      </c>
      <c r="B59" s="1" t="s">
        <v>326</v>
      </c>
      <c r="C59" s="7" t="s">
        <v>263</v>
      </c>
      <c r="D59" s="1" t="s">
        <v>205</v>
      </c>
      <c r="E59" s="1" t="s">
        <v>70</v>
      </c>
      <c r="F59" s="1" t="s">
        <v>150</v>
      </c>
      <c r="G59" s="1" t="s">
        <v>130</v>
      </c>
      <c r="H59" s="1" t="s">
        <v>465</v>
      </c>
    </row>
    <row r="60" spans="1:8" x14ac:dyDescent="0.3">
      <c r="A60" s="1">
        <f>160+210+100+100</f>
        <v>570</v>
      </c>
      <c r="B60" s="1" t="s">
        <v>324</v>
      </c>
      <c r="C60" s="7" t="s">
        <v>263</v>
      </c>
      <c r="D60" s="1" t="s">
        <v>157</v>
      </c>
      <c r="E60" s="1" t="s">
        <v>70</v>
      </c>
      <c r="F60" s="1" t="s">
        <v>150</v>
      </c>
      <c r="G60" s="1" t="s">
        <v>130</v>
      </c>
      <c r="H60" s="1" t="s">
        <v>466</v>
      </c>
    </row>
    <row r="61" spans="1:8" x14ac:dyDescent="0.3">
      <c r="A61" s="1">
        <f>160+240+50+100</f>
        <v>550</v>
      </c>
      <c r="B61" s="1" t="s">
        <v>325</v>
      </c>
      <c r="C61" s="7" t="s">
        <v>263</v>
      </c>
      <c r="D61" s="1" t="s">
        <v>158</v>
      </c>
      <c r="E61" s="1" t="s">
        <v>71</v>
      </c>
      <c r="F61" s="1" t="s">
        <v>150</v>
      </c>
      <c r="G61" s="1" t="s">
        <v>130</v>
      </c>
      <c r="H61" s="1" t="s">
        <v>467</v>
      </c>
    </row>
    <row r="62" spans="1:8" x14ac:dyDescent="0.3">
      <c r="G62" s="7">
        <v>0</v>
      </c>
    </row>
    <row r="63" spans="1:8" x14ac:dyDescent="0.3">
      <c r="A63" s="1">
        <f>360+40+90+100</f>
        <v>590</v>
      </c>
      <c r="B63" s="1" t="s">
        <v>329</v>
      </c>
      <c r="C63" s="1" t="s">
        <v>206</v>
      </c>
      <c r="D63" s="1" t="s">
        <v>85</v>
      </c>
      <c r="E63" s="1" t="s">
        <v>87</v>
      </c>
      <c r="F63" s="1" t="s">
        <v>208</v>
      </c>
      <c r="G63" s="1" t="s">
        <v>131</v>
      </c>
      <c r="H63" s="1" t="s">
        <v>453</v>
      </c>
    </row>
    <row r="64" spans="1:8" x14ac:dyDescent="0.3">
      <c r="A64" s="1">
        <f>390+100+100</f>
        <v>590</v>
      </c>
      <c r="B64" s="1" t="s">
        <v>327</v>
      </c>
      <c r="C64" s="1" t="s">
        <v>207</v>
      </c>
      <c r="D64" s="1" t="s">
        <v>160</v>
      </c>
      <c r="E64" s="1" t="s">
        <v>208</v>
      </c>
      <c r="G64" s="1" t="s">
        <v>131</v>
      </c>
      <c r="H64" s="1" t="s">
        <v>457</v>
      </c>
    </row>
    <row r="65" spans="1:8" x14ac:dyDescent="0.3">
      <c r="A65" s="1">
        <f>400+40+100</f>
        <v>540</v>
      </c>
      <c r="B65" s="1" t="s">
        <v>328</v>
      </c>
      <c r="C65" s="1" t="s">
        <v>224</v>
      </c>
      <c r="D65" s="1" t="s">
        <v>85</v>
      </c>
      <c r="E65" s="1" t="s">
        <v>208</v>
      </c>
      <c r="G65" s="1" t="s">
        <v>131</v>
      </c>
      <c r="H65" s="1" t="s">
        <v>469</v>
      </c>
    </row>
    <row r="66" spans="1:8" x14ac:dyDescent="0.3">
      <c r="A66" s="1">
        <f>400+100+100</f>
        <v>600</v>
      </c>
      <c r="B66" s="1" t="s">
        <v>330</v>
      </c>
      <c r="C66" s="1" t="s">
        <v>225</v>
      </c>
      <c r="D66" s="1" t="s">
        <v>70</v>
      </c>
      <c r="E66" s="1" t="s">
        <v>208</v>
      </c>
      <c r="G66" s="1" t="s">
        <v>131</v>
      </c>
      <c r="H66" s="1" t="s">
        <v>470</v>
      </c>
    </row>
    <row r="67" spans="1:8" x14ac:dyDescent="0.3">
      <c r="A67" s="1">
        <f>420+40+100</f>
        <v>560</v>
      </c>
      <c r="B67" s="1" t="s">
        <v>331</v>
      </c>
      <c r="C67" s="1" t="s">
        <v>226</v>
      </c>
      <c r="D67" s="1" t="s">
        <v>85</v>
      </c>
      <c r="E67" s="1" t="s">
        <v>208</v>
      </c>
      <c r="G67" s="1" t="s">
        <v>131</v>
      </c>
      <c r="H67" s="1" t="s">
        <v>471</v>
      </c>
    </row>
    <row r="68" spans="1:8" x14ac:dyDescent="0.3">
      <c r="G68" s="1">
        <v>0</v>
      </c>
    </row>
    <row r="69" spans="1:8" x14ac:dyDescent="0.3">
      <c r="A69" s="1">
        <f>240+240+120</f>
        <v>600</v>
      </c>
      <c r="B69" s="1" t="s">
        <v>332</v>
      </c>
      <c r="C69" s="1" t="s">
        <v>191</v>
      </c>
      <c r="D69" s="1" t="s">
        <v>161</v>
      </c>
      <c r="E69" s="1" t="s">
        <v>209</v>
      </c>
      <c r="G69" s="1" t="s">
        <v>132</v>
      </c>
      <c r="H69" s="1" t="s">
        <v>454</v>
      </c>
    </row>
    <row r="70" spans="1:8" x14ac:dyDescent="0.3">
      <c r="A70" s="1">
        <f>240+240+120</f>
        <v>600</v>
      </c>
      <c r="B70" s="1" t="s">
        <v>333</v>
      </c>
      <c r="C70" s="1" t="s">
        <v>191</v>
      </c>
      <c r="D70" s="1" t="s">
        <v>162</v>
      </c>
      <c r="E70" s="1" t="s">
        <v>209</v>
      </c>
      <c r="G70" s="1" t="s">
        <v>132</v>
      </c>
      <c r="H70" s="1" t="s">
        <v>458</v>
      </c>
    </row>
    <row r="71" spans="1:8" x14ac:dyDescent="0.3">
      <c r="A71" s="1">
        <f>200+200+50+120</f>
        <v>570</v>
      </c>
      <c r="B71" s="1" t="s">
        <v>334</v>
      </c>
      <c r="C71" s="1" t="s">
        <v>93</v>
      </c>
      <c r="D71" s="1" t="s">
        <v>163</v>
      </c>
      <c r="E71" s="1" t="s">
        <v>86</v>
      </c>
      <c r="F71" s="1" t="s">
        <v>209</v>
      </c>
      <c r="G71" s="1" t="s">
        <v>132</v>
      </c>
      <c r="H71" s="1" t="s">
        <v>473</v>
      </c>
    </row>
    <row r="72" spans="1:8" x14ac:dyDescent="0.3">
      <c r="A72" s="1">
        <f>200+60+100+180</f>
        <v>540</v>
      </c>
      <c r="B72" s="1" t="s">
        <v>335</v>
      </c>
      <c r="C72" s="1" t="s">
        <v>93</v>
      </c>
      <c r="D72" s="1" t="s">
        <v>89</v>
      </c>
      <c r="E72" s="1" t="s">
        <v>87</v>
      </c>
      <c r="F72" s="1" t="s">
        <v>227</v>
      </c>
      <c r="G72" s="1" t="s">
        <v>132</v>
      </c>
      <c r="H72" s="1" t="s">
        <v>474</v>
      </c>
    </row>
    <row r="73" spans="1:8" x14ac:dyDescent="0.3">
      <c r="A73" s="1">
        <f>240+160+50+120</f>
        <v>570</v>
      </c>
      <c r="B73" s="1" t="s">
        <v>336</v>
      </c>
      <c r="C73" s="1" t="s">
        <v>266</v>
      </c>
      <c r="D73" s="1" t="s">
        <v>92</v>
      </c>
      <c r="E73" s="1" t="s">
        <v>86</v>
      </c>
      <c r="F73" s="1" t="s">
        <v>209</v>
      </c>
      <c r="G73" s="1" t="s">
        <v>132</v>
      </c>
      <c r="H73" s="1" t="s">
        <v>475</v>
      </c>
    </row>
    <row r="74" spans="1:8" x14ac:dyDescent="0.3">
      <c r="G74" s="7">
        <v>0</v>
      </c>
    </row>
    <row r="75" spans="1:8" x14ac:dyDescent="0.3">
      <c r="A75" s="1">
        <f>160+140+160+120</f>
        <v>580</v>
      </c>
      <c r="B75" s="1" t="s">
        <v>337</v>
      </c>
      <c r="C75" s="1" t="s">
        <v>107</v>
      </c>
      <c r="D75" s="1" t="s">
        <v>95</v>
      </c>
      <c r="E75" s="1" t="s">
        <v>164</v>
      </c>
      <c r="F75" s="1" t="s">
        <v>220</v>
      </c>
      <c r="G75" s="1" t="s">
        <v>133</v>
      </c>
      <c r="H75" s="1" t="s">
        <v>468</v>
      </c>
    </row>
    <row r="76" spans="1:8" x14ac:dyDescent="0.3">
      <c r="A76" s="1">
        <f>160+160+150+120</f>
        <v>590</v>
      </c>
      <c r="B76" s="1" t="s">
        <v>339</v>
      </c>
      <c r="C76" s="1" t="s">
        <v>107</v>
      </c>
      <c r="D76" s="1" t="s">
        <v>165</v>
      </c>
      <c r="E76" s="1" t="s">
        <v>168</v>
      </c>
      <c r="F76" s="1" t="s">
        <v>220</v>
      </c>
      <c r="G76" s="1" t="s">
        <v>133</v>
      </c>
      <c r="H76" s="1" t="s">
        <v>477</v>
      </c>
    </row>
    <row r="77" spans="1:8" x14ac:dyDescent="0.3">
      <c r="A77" s="1">
        <f>160+160+130+120</f>
        <v>570</v>
      </c>
      <c r="B77" s="1" t="s">
        <v>338</v>
      </c>
      <c r="C77" s="1" t="s">
        <v>107</v>
      </c>
      <c r="D77" s="1" t="s">
        <v>166</v>
      </c>
      <c r="E77" s="1" t="s">
        <v>167</v>
      </c>
      <c r="F77" s="1" t="s">
        <v>220</v>
      </c>
      <c r="G77" s="1" t="s">
        <v>133</v>
      </c>
      <c r="H77" s="1" t="s">
        <v>478</v>
      </c>
    </row>
    <row r="78" spans="1:8" x14ac:dyDescent="0.3">
      <c r="A78" s="1">
        <f>240+240+120</f>
        <v>600</v>
      </c>
      <c r="B78" s="1" t="s">
        <v>340</v>
      </c>
      <c r="C78" s="1" t="s">
        <v>169</v>
      </c>
      <c r="D78" s="1" t="s">
        <v>162</v>
      </c>
      <c r="E78" s="1" t="s">
        <v>220</v>
      </c>
      <c r="G78" s="1" t="s">
        <v>133</v>
      </c>
      <c r="H78" s="1" t="s">
        <v>479</v>
      </c>
    </row>
    <row r="79" spans="1:8" x14ac:dyDescent="0.3">
      <c r="A79" s="1">
        <f>240+180+120</f>
        <v>540</v>
      </c>
      <c r="B79" s="1" t="s">
        <v>341</v>
      </c>
      <c r="C79" s="1" t="s">
        <v>169</v>
      </c>
      <c r="D79" s="1" t="s">
        <v>103</v>
      </c>
      <c r="E79" s="1" t="s">
        <v>220</v>
      </c>
      <c r="G79" s="1" t="s">
        <v>133</v>
      </c>
      <c r="H79" s="1" t="s">
        <v>480</v>
      </c>
    </row>
    <row r="80" spans="1:8" x14ac:dyDescent="0.3">
      <c r="A80" s="1">
        <f>240+180+50+120</f>
        <v>590</v>
      </c>
      <c r="B80" s="1" t="s">
        <v>342</v>
      </c>
      <c r="C80" s="1" t="s">
        <v>169</v>
      </c>
      <c r="D80" s="1" t="s">
        <v>104</v>
      </c>
      <c r="E80" s="1" t="s">
        <v>71</v>
      </c>
      <c r="F80" s="1" t="s">
        <v>220</v>
      </c>
      <c r="G80" s="1" t="s">
        <v>133</v>
      </c>
      <c r="H80" s="1" t="s">
        <v>481</v>
      </c>
    </row>
    <row r="81" spans="1:8" x14ac:dyDescent="0.3">
      <c r="G81" s="1">
        <v>0</v>
      </c>
    </row>
    <row r="82" spans="1:8" x14ac:dyDescent="0.3">
      <c r="A82" s="1">
        <f>420+50+120</f>
        <v>590</v>
      </c>
      <c r="B82" s="1" t="s">
        <v>343</v>
      </c>
      <c r="C82" s="1" t="s">
        <v>170</v>
      </c>
      <c r="D82" s="1" t="s">
        <v>71</v>
      </c>
      <c r="E82" s="1" t="s">
        <v>221</v>
      </c>
      <c r="G82" s="1" t="s">
        <v>134</v>
      </c>
      <c r="H82" s="1" t="s">
        <v>482</v>
      </c>
    </row>
    <row r="83" spans="1:8" x14ac:dyDescent="0.3">
      <c r="A83" s="1">
        <f>200+260+120</f>
        <v>580</v>
      </c>
      <c r="B83" s="1" t="s">
        <v>344</v>
      </c>
      <c r="C83" s="1" t="s">
        <v>105</v>
      </c>
      <c r="D83" s="1" t="s">
        <v>171</v>
      </c>
      <c r="E83" s="1" t="s">
        <v>221</v>
      </c>
      <c r="G83" s="1" t="s">
        <v>134</v>
      </c>
      <c r="H83" s="1" t="s">
        <v>484</v>
      </c>
    </row>
    <row r="84" spans="1:8" x14ac:dyDescent="0.3">
      <c r="A84" s="1">
        <f>190+240+120</f>
        <v>550</v>
      </c>
      <c r="B84" s="1" t="s">
        <v>345</v>
      </c>
      <c r="C84" s="1" t="s">
        <v>72</v>
      </c>
      <c r="D84" s="1" t="s">
        <v>172</v>
      </c>
      <c r="E84" s="1" t="s">
        <v>221</v>
      </c>
      <c r="G84" s="1" t="s">
        <v>134</v>
      </c>
      <c r="H84" s="1" t="s">
        <v>485</v>
      </c>
    </row>
    <row r="85" spans="1:8" x14ac:dyDescent="0.3">
      <c r="A85" s="1">
        <f>160+260+50+120</f>
        <v>590</v>
      </c>
      <c r="B85" s="1" t="s">
        <v>346</v>
      </c>
      <c r="C85" s="7" t="s">
        <v>263</v>
      </c>
      <c r="D85" s="1" t="s">
        <v>171</v>
      </c>
      <c r="E85" s="1" t="s">
        <v>71</v>
      </c>
      <c r="F85" s="1" t="s">
        <v>221</v>
      </c>
      <c r="G85" s="1" t="s">
        <v>134</v>
      </c>
      <c r="H85" s="1" t="s">
        <v>472</v>
      </c>
    </row>
    <row r="86" spans="1:8" x14ac:dyDescent="0.3">
      <c r="A86" s="1">
        <f>160+240+50+120</f>
        <v>570</v>
      </c>
      <c r="B86" s="1" t="s">
        <v>347</v>
      </c>
      <c r="C86" s="1" t="s">
        <v>107</v>
      </c>
      <c r="D86" s="1" t="s">
        <v>173</v>
      </c>
      <c r="E86" s="1" t="s">
        <v>71</v>
      </c>
      <c r="F86" s="1" t="s">
        <v>221</v>
      </c>
      <c r="G86" s="1" t="s">
        <v>134</v>
      </c>
      <c r="H86" s="1" t="s">
        <v>486</v>
      </c>
    </row>
    <row r="87" spans="1:8" x14ac:dyDescent="0.3">
      <c r="G87" s="1">
        <v>0</v>
      </c>
    </row>
    <row r="88" spans="1:8" x14ac:dyDescent="0.3">
      <c r="A88" s="1">
        <f>280+140+180</f>
        <v>600</v>
      </c>
      <c r="B88" s="1" t="s">
        <v>348</v>
      </c>
      <c r="C88" s="1" t="s">
        <v>174</v>
      </c>
      <c r="D88" s="1" t="s">
        <v>28</v>
      </c>
      <c r="E88" s="1" t="s">
        <v>194</v>
      </c>
      <c r="G88" s="1" t="s">
        <v>139</v>
      </c>
      <c r="H88" s="1" t="s">
        <v>476</v>
      </c>
    </row>
    <row r="89" spans="1:8" x14ac:dyDescent="0.3">
      <c r="A89" s="1">
        <f>240+210+140</f>
        <v>590</v>
      </c>
      <c r="B89" s="1" t="s">
        <v>349</v>
      </c>
      <c r="C89" s="1" t="s">
        <v>29</v>
      </c>
      <c r="D89" s="1" t="s">
        <v>379</v>
      </c>
      <c r="E89" s="1" t="s">
        <v>145</v>
      </c>
      <c r="G89" s="1" t="s">
        <v>139</v>
      </c>
      <c r="H89" s="1" t="s">
        <v>488</v>
      </c>
    </row>
    <row r="90" spans="1:8" x14ac:dyDescent="0.3">
      <c r="A90" s="1">
        <f>270+130+180</f>
        <v>580</v>
      </c>
      <c r="B90" s="1" t="s">
        <v>350</v>
      </c>
      <c r="C90" s="1" t="s">
        <v>113</v>
      </c>
      <c r="D90" s="1" t="s">
        <v>114</v>
      </c>
      <c r="E90" s="1" t="s">
        <v>194</v>
      </c>
      <c r="G90" s="1" t="s">
        <v>139</v>
      </c>
      <c r="H90" s="1" t="s">
        <v>489</v>
      </c>
    </row>
    <row r="91" spans="1:8" x14ac:dyDescent="0.3">
      <c r="A91" s="1">
        <f>260+140+180</f>
        <v>580</v>
      </c>
      <c r="B91" s="1" t="s">
        <v>294</v>
      </c>
      <c r="C91" s="1" t="s">
        <v>115</v>
      </c>
      <c r="D91" s="1" t="s">
        <v>116</v>
      </c>
      <c r="E91" s="1" t="s">
        <v>194</v>
      </c>
      <c r="G91" s="1" t="s">
        <v>139</v>
      </c>
      <c r="H91" s="1" t="s">
        <v>490</v>
      </c>
    </row>
    <row r="92" spans="1:8" x14ac:dyDescent="0.3">
      <c r="G92" s="1">
        <v>0</v>
      </c>
    </row>
    <row r="93" spans="1:8" x14ac:dyDescent="0.3">
      <c r="A93" s="1">
        <f>300+240</f>
        <v>540</v>
      </c>
      <c r="B93" s="1" t="s">
        <v>351</v>
      </c>
      <c r="C93" s="1" t="s">
        <v>177</v>
      </c>
      <c r="D93" s="1" t="s">
        <v>211</v>
      </c>
      <c r="G93" s="1" t="s">
        <v>136</v>
      </c>
      <c r="H93" s="1" t="s">
        <v>483</v>
      </c>
    </row>
    <row r="94" spans="1:8" x14ac:dyDescent="0.3">
      <c r="A94" s="1">
        <f>130+210+100+90</f>
        <v>530</v>
      </c>
      <c r="B94" s="1" t="s">
        <v>352</v>
      </c>
      <c r="C94" s="1" t="s">
        <v>31</v>
      </c>
      <c r="D94" s="1" t="s">
        <v>178</v>
      </c>
      <c r="E94" s="1" t="s">
        <v>73</v>
      </c>
      <c r="F94" s="1" t="s">
        <v>4</v>
      </c>
      <c r="G94" s="1" t="s">
        <v>136</v>
      </c>
      <c r="H94" s="1" t="s">
        <v>491</v>
      </c>
    </row>
    <row r="95" spans="1:8" x14ac:dyDescent="0.3">
      <c r="A95" s="1">
        <f>250+190+90</f>
        <v>530</v>
      </c>
      <c r="B95" s="1" t="s">
        <v>366</v>
      </c>
      <c r="C95" s="1" t="s">
        <v>179</v>
      </c>
      <c r="D95" s="1" t="s">
        <v>26</v>
      </c>
      <c r="E95" s="1" t="s">
        <v>4</v>
      </c>
      <c r="G95" s="1" t="s">
        <v>136</v>
      </c>
      <c r="H95" s="1" t="s">
        <v>492</v>
      </c>
    </row>
    <row r="96" spans="1:8" x14ac:dyDescent="0.3">
      <c r="A96" s="1">
        <f>270+180+90</f>
        <v>540</v>
      </c>
      <c r="B96" s="1" t="s">
        <v>354</v>
      </c>
      <c r="C96" s="1" t="s">
        <v>180</v>
      </c>
      <c r="D96" s="1" t="s">
        <v>30</v>
      </c>
      <c r="E96" s="1" t="s">
        <v>4</v>
      </c>
      <c r="G96" s="1" t="s">
        <v>136</v>
      </c>
      <c r="H96" s="1" t="s">
        <v>493</v>
      </c>
    </row>
    <row r="97" spans="1:8" x14ac:dyDescent="0.3">
      <c r="A97" s="1">
        <f>250+220+90</f>
        <v>560</v>
      </c>
      <c r="B97" s="1" t="s">
        <v>355</v>
      </c>
      <c r="C97" s="1" t="s">
        <v>181</v>
      </c>
      <c r="D97" s="1" t="s">
        <v>36</v>
      </c>
      <c r="E97" s="1" t="s">
        <v>4</v>
      </c>
      <c r="G97" s="1" t="s">
        <v>136</v>
      </c>
      <c r="H97" s="1" t="s">
        <v>494</v>
      </c>
    </row>
    <row r="98" spans="1:8" x14ac:dyDescent="0.3">
      <c r="A98" s="1">
        <f>220+270+90</f>
        <v>580</v>
      </c>
      <c r="B98" s="1" t="s">
        <v>356</v>
      </c>
      <c r="C98" s="1" t="s">
        <v>24</v>
      </c>
      <c r="D98" s="1" t="s">
        <v>182</v>
      </c>
      <c r="E98" s="1" t="s">
        <v>4</v>
      </c>
      <c r="G98" s="1" t="s">
        <v>136</v>
      </c>
      <c r="H98" s="1" t="s">
        <v>495</v>
      </c>
    </row>
    <row r="99" spans="1:8" x14ac:dyDescent="0.3">
      <c r="G99" s="1">
        <v>0</v>
      </c>
    </row>
    <row r="100" spans="1:8" x14ac:dyDescent="0.3">
      <c r="A100" s="1">
        <f>180+250+150</f>
        <v>580</v>
      </c>
      <c r="B100" s="1" t="s">
        <v>357</v>
      </c>
      <c r="C100" s="1" t="s">
        <v>183</v>
      </c>
      <c r="D100" s="1" t="s">
        <v>230</v>
      </c>
      <c r="E100" s="1" t="s">
        <v>212</v>
      </c>
      <c r="G100" s="1" t="s">
        <v>135</v>
      </c>
      <c r="H100" s="1" t="s">
        <v>496</v>
      </c>
    </row>
    <row r="101" spans="1:8" x14ac:dyDescent="0.3">
      <c r="A101" s="1">
        <f>180+250+150</f>
        <v>580</v>
      </c>
      <c r="B101" s="1" t="s">
        <v>358</v>
      </c>
      <c r="C101" s="1" t="s">
        <v>183</v>
      </c>
      <c r="D101" s="1" t="s">
        <v>231</v>
      </c>
      <c r="E101" s="1" t="s">
        <v>212</v>
      </c>
      <c r="G101" s="1" t="s">
        <v>135</v>
      </c>
      <c r="H101" s="1" t="s">
        <v>487</v>
      </c>
    </row>
    <row r="102" spans="1:8" x14ac:dyDescent="0.3">
      <c r="A102" s="1">
        <f>180+250+150</f>
        <v>580</v>
      </c>
      <c r="B102" s="1" t="s">
        <v>359</v>
      </c>
      <c r="C102" s="1" t="s">
        <v>183</v>
      </c>
      <c r="D102" s="1" t="s">
        <v>232</v>
      </c>
      <c r="E102" s="1" t="s">
        <v>212</v>
      </c>
      <c r="G102" s="1" t="s">
        <v>135</v>
      </c>
      <c r="H102" s="1" t="s">
        <v>498</v>
      </c>
    </row>
    <row r="103" spans="1:8" x14ac:dyDescent="0.3">
      <c r="A103" s="1">
        <f>180+250+150</f>
        <v>580</v>
      </c>
      <c r="B103" s="1" t="s">
        <v>360</v>
      </c>
      <c r="C103" s="1" t="s">
        <v>184</v>
      </c>
      <c r="D103" s="1" t="s">
        <v>230</v>
      </c>
      <c r="E103" s="1" t="s">
        <v>11</v>
      </c>
      <c r="G103" s="1" t="s">
        <v>135</v>
      </c>
      <c r="H103" s="1" t="s">
        <v>499</v>
      </c>
    </row>
    <row r="104" spans="1:8" x14ac:dyDescent="0.3">
      <c r="A104" s="1">
        <f>180+250+150</f>
        <v>580</v>
      </c>
      <c r="B104" s="1" t="s">
        <v>358</v>
      </c>
      <c r="C104" s="1" t="s">
        <v>184</v>
      </c>
      <c r="D104" s="1" t="s">
        <v>231</v>
      </c>
      <c r="E104" s="1" t="s">
        <v>212</v>
      </c>
      <c r="G104" s="1" t="s">
        <v>135</v>
      </c>
      <c r="H104" s="1" t="s">
        <v>500</v>
      </c>
    </row>
    <row r="105" spans="1:8" x14ac:dyDescent="0.3">
      <c r="A105" s="1">
        <f>250+300</f>
        <v>550</v>
      </c>
      <c r="B105" s="1" t="s">
        <v>361</v>
      </c>
      <c r="C105" s="1" t="s">
        <v>232</v>
      </c>
      <c r="D105" s="1" t="s">
        <v>185</v>
      </c>
      <c r="G105" s="1" t="s">
        <v>135</v>
      </c>
      <c r="H105" s="1" t="s">
        <v>501</v>
      </c>
    </row>
    <row r="106" spans="1:8" x14ac:dyDescent="0.3">
      <c r="G106" s="1">
        <v>0</v>
      </c>
    </row>
    <row r="107" spans="1:8" x14ac:dyDescent="0.3">
      <c r="A107" s="1">
        <f>480+120</f>
        <v>600</v>
      </c>
      <c r="B107" s="1" t="s">
        <v>362</v>
      </c>
      <c r="C107" s="1" t="s">
        <v>186</v>
      </c>
      <c r="E107" s="1" t="s">
        <v>221</v>
      </c>
      <c r="G107" s="1" t="s">
        <v>137</v>
      </c>
      <c r="H107" s="1" t="s">
        <v>497</v>
      </c>
    </row>
    <row r="108" spans="1:8" x14ac:dyDescent="0.3">
      <c r="A108" s="1">
        <f>200+270+120</f>
        <v>590</v>
      </c>
      <c r="B108" s="1" t="s">
        <v>363</v>
      </c>
      <c r="C108" s="1" t="s">
        <v>105</v>
      </c>
      <c r="D108" s="1" t="s">
        <v>187</v>
      </c>
      <c r="E108" s="1" t="s">
        <v>221</v>
      </c>
      <c r="G108" s="1" t="s">
        <v>137</v>
      </c>
      <c r="H108" s="1" t="s">
        <v>503</v>
      </c>
    </row>
    <row r="109" spans="1:8" x14ac:dyDescent="0.3">
      <c r="A109" s="1">
        <f>200+240+120</f>
        <v>560</v>
      </c>
      <c r="B109" s="1" t="s">
        <v>364</v>
      </c>
      <c r="C109" s="1" t="s">
        <v>105</v>
      </c>
      <c r="D109" s="1" t="s">
        <v>188</v>
      </c>
      <c r="E109" s="1" t="s">
        <v>221</v>
      </c>
      <c r="G109" s="1" t="s">
        <v>137</v>
      </c>
      <c r="H109" s="1" t="s">
        <v>504</v>
      </c>
    </row>
    <row r="110" spans="1:8" x14ac:dyDescent="0.3">
      <c r="A110" s="1">
        <f>200+250+120</f>
        <v>570</v>
      </c>
      <c r="B110" s="1" t="s">
        <v>365</v>
      </c>
      <c r="C110" s="1" t="s">
        <v>105</v>
      </c>
      <c r="D110" s="1" t="s">
        <v>189</v>
      </c>
      <c r="E110" s="1" t="s">
        <v>221</v>
      </c>
      <c r="G110" s="1" t="s">
        <v>137</v>
      </c>
      <c r="H110" s="1" t="s">
        <v>505</v>
      </c>
    </row>
    <row r="111" spans="1:8" x14ac:dyDescent="0.3">
      <c r="A111" s="1">
        <f>190+210+50+120</f>
        <v>570</v>
      </c>
      <c r="B111" s="1" t="s">
        <v>353</v>
      </c>
      <c r="C111" s="1" t="s">
        <v>72</v>
      </c>
      <c r="D111" s="1" t="s">
        <v>190</v>
      </c>
      <c r="E111" s="1" t="s">
        <v>71</v>
      </c>
      <c r="F111" s="1" t="s">
        <v>221</v>
      </c>
      <c r="G111" s="1" t="s">
        <v>137</v>
      </c>
      <c r="H111" s="1" t="s">
        <v>506</v>
      </c>
    </row>
    <row r="112" spans="1:8" x14ac:dyDescent="0.3">
      <c r="A112" s="1">
        <f>190+220+50+120</f>
        <v>580</v>
      </c>
      <c r="B112" s="1" t="s">
        <v>367</v>
      </c>
      <c r="C112" s="1" t="s">
        <v>72</v>
      </c>
      <c r="D112" s="1" t="s">
        <v>281</v>
      </c>
      <c r="E112" s="1" t="s">
        <v>71</v>
      </c>
      <c r="F112" s="1" t="s">
        <v>221</v>
      </c>
      <c r="G112" s="1" t="s">
        <v>137</v>
      </c>
      <c r="H112" s="1" t="s">
        <v>507</v>
      </c>
    </row>
    <row r="113" spans="1:8" x14ac:dyDescent="0.3">
      <c r="A113" s="1">
        <f>160+220+50+120</f>
        <v>550</v>
      </c>
      <c r="B113" s="1" t="s">
        <v>368</v>
      </c>
      <c r="C113" s="7" t="s">
        <v>263</v>
      </c>
      <c r="D113" s="1" t="s">
        <v>369</v>
      </c>
      <c r="E113" s="1" t="s">
        <v>71</v>
      </c>
      <c r="F113" s="1" t="s">
        <v>221</v>
      </c>
      <c r="G113" s="1" t="s">
        <v>137</v>
      </c>
      <c r="H113" s="1" t="s">
        <v>508</v>
      </c>
    </row>
    <row r="114" spans="1:8" x14ac:dyDescent="0.3">
      <c r="A114" s="1">
        <f>190+340</f>
        <v>530</v>
      </c>
      <c r="B114" s="1" t="s">
        <v>384</v>
      </c>
      <c r="C114" s="1" t="s">
        <v>72</v>
      </c>
      <c r="D114" s="1" t="s">
        <v>387</v>
      </c>
      <c r="G114" s="1" t="s">
        <v>137</v>
      </c>
      <c r="H114" s="1" t="s">
        <v>509</v>
      </c>
    </row>
    <row r="115" spans="1:8" x14ac:dyDescent="0.3">
      <c r="A115" s="1">
        <f>240+310</f>
        <v>550</v>
      </c>
      <c r="B115" s="1" t="s">
        <v>383</v>
      </c>
      <c r="C115" s="1" t="s">
        <v>269</v>
      </c>
      <c r="D115" s="1" t="s">
        <v>386</v>
      </c>
      <c r="G115" s="1" t="s">
        <v>137</v>
      </c>
      <c r="H115" s="1" t="s">
        <v>510</v>
      </c>
    </row>
    <row r="116" spans="1:8" x14ac:dyDescent="0.3">
      <c r="G116" s="1">
        <v>0</v>
      </c>
    </row>
    <row r="117" spans="1:8" x14ac:dyDescent="0.3">
      <c r="A117" s="1">
        <f>240+220+120</f>
        <v>580</v>
      </c>
      <c r="B117" s="1" t="s">
        <v>371</v>
      </c>
      <c r="C117" s="1" t="s">
        <v>191</v>
      </c>
      <c r="D117" s="1" t="s">
        <v>91</v>
      </c>
      <c r="E117" s="1" t="s">
        <v>220</v>
      </c>
      <c r="G117" s="1" t="s">
        <v>138</v>
      </c>
      <c r="H117" s="1" t="s">
        <v>502</v>
      </c>
    </row>
    <row r="118" spans="1:8" x14ac:dyDescent="0.3">
      <c r="A118" s="1">
        <f>160+260+50+120</f>
        <v>590</v>
      </c>
      <c r="B118" s="1" t="s">
        <v>372</v>
      </c>
      <c r="C118" s="1" t="s">
        <v>107</v>
      </c>
      <c r="D118" s="1" t="s">
        <v>192</v>
      </c>
      <c r="E118" s="1" t="s">
        <v>71</v>
      </c>
      <c r="F118" s="1" t="s">
        <v>220</v>
      </c>
      <c r="G118" s="1" t="s">
        <v>138</v>
      </c>
      <c r="H118" s="1" t="s">
        <v>511</v>
      </c>
    </row>
    <row r="119" spans="1:8" x14ac:dyDescent="0.3">
      <c r="A119" s="1">
        <f>160+240+50+120</f>
        <v>570</v>
      </c>
      <c r="B119" s="1" t="s">
        <v>373</v>
      </c>
      <c r="C119" s="1" t="s">
        <v>107</v>
      </c>
      <c r="D119" s="8" t="s">
        <v>121</v>
      </c>
      <c r="E119" s="1" t="s">
        <v>71</v>
      </c>
      <c r="F119" s="1" t="s">
        <v>220</v>
      </c>
      <c r="G119" s="1" t="s">
        <v>138</v>
      </c>
      <c r="H119" s="1" t="s">
        <v>512</v>
      </c>
    </row>
    <row r="120" spans="1:8" x14ac:dyDescent="0.3">
      <c r="A120" s="1">
        <f>160+240+50+120</f>
        <v>570</v>
      </c>
      <c r="B120" s="1" t="s">
        <v>374</v>
      </c>
      <c r="C120" s="1" t="s">
        <v>107</v>
      </c>
      <c r="D120" s="1" t="s">
        <v>122</v>
      </c>
      <c r="E120" s="1" t="s">
        <v>71</v>
      </c>
      <c r="F120" s="1" t="s">
        <v>220</v>
      </c>
      <c r="G120" s="1" t="s">
        <v>138</v>
      </c>
      <c r="H120" s="1" t="s">
        <v>513</v>
      </c>
    </row>
    <row r="121" spans="1:8" x14ac:dyDescent="0.3">
      <c r="A121" s="1">
        <f>160+170+160+120</f>
        <v>610</v>
      </c>
      <c r="B121" s="1" t="s">
        <v>375</v>
      </c>
      <c r="C121" s="7" t="s">
        <v>263</v>
      </c>
      <c r="D121" s="1" t="s">
        <v>61</v>
      </c>
      <c r="E121" s="1" t="s">
        <v>53</v>
      </c>
      <c r="F121" s="1" t="s">
        <v>220</v>
      </c>
      <c r="G121" s="1" t="s">
        <v>138</v>
      </c>
      <c r="H121" s="1" t="s">
        <v>514</v>
      </c>
    </row>
    <row r="122" spans="1:8" x14ac:dyDescent="0.3">
      <c r="A122" s="1">
        <f>190+260+120</f>
        <v>570</v>
      </c>
      <c r="B122" s="1" t="s">
        <v>376</v>
      </c>
      <c r="C122" s="1" t="s">
        <v>72</v>
      </c>
      <c r="D122" s="1" t="s">
        <v>193</v>
      </c>
      <c r="E122" s="1" t="s">
        <v>220</v>
      </c>
      <c r="G122" s="1" t="s">
        <v>138</v>
      </c>
      <c r="H122" s="1" t="s">
        <v>515</v>
      </c>
    </row>
    <row r="124" spans="1:8" x14ac:dyDescent="0.3">
      <c r="A124" s="1">
        <f>500+50</f>
        <v>550</v>
      </c>
      <c r="B124" s="1" t="s">
        <v>391</v>
      </c>
      <c r="C124" s="1" t="s">
        <v>413</v>
      </c>
      <c r="D124" s="1" t="s">
        <v>407</v>
      </c>
      <c r="E124" s="1" t="s">
        <v>71</v>
      </c>
      <c r="G124" s="1" t="s">
        <v>399</v>
      </c>
      <c r="H124" s="1" t="s">
        <v>516</v>
      </c>
    </row>
    <row r="125" spans="1:8" x14ac:dyDescent="0.3">
      <c r="A125" s="1">
        <f>450+50</f>
        <v>500</v>
      </c>
      <c r="B125" s="1" t="s">
        <v>392</v>
      </c>
      <c r="C125" s="1" t="s">
        <v>403</v>
      </c>
      <c r="D125" s="1" t="s">
        <v>71</v>
      </c>
      <c r="G125" s="1" t="s">
        <v>399</v>
      </c>
      <c r="H125" s="1" t="s">
        <v>517</v>
      </c>
    </row>
    <row r="126" spans="1:8" x14ac:dyDescent="0.3">
      <c r="A126" s="1">
        <f>450+50</f>
        <v>500</v>
      </c>
      <c r="B126" s="1" t="s">
        <v>393</v>
      </c>
      <c r="C126" s="1" t="s">
        <v>404</v>
      </c>
      <c r="D126" s="1" t="s">
        <v>71</v>
      </c>
      <c r="G126" s="1" t="s">
        <v>399</v>
      </c>
      <c r="H126" s="1" t="s">
        <v>518</v>
      </c>
    </row>
    <row r="127" spans="1:8" x14ac:dyDescent="0.3">
      <c r="A127" s="1">
        <f>460+50</f>
        <v>510</v>
      </c>
      <c r="B127" s="1" t="s">
        <v>394</v>
      </c>
      <c r="C127" s="1" t="s">
        <v>405</v>
      </c>
      <c r="D127" s="1" t="s">
        <v>71</v>
      </c>
      <c r="G127" s="1" t="s">
        <v>399</v>
      </c>
      <c r="H127" s="1" t="s">
        <v>519</v>
      </c>
    </row>
    <row r="128" spans="1:8" x14ac:dyDescent="0.3">
      <c r="A128" s="1">
        <f>440+50</f>
        <v>490</v>
      </c>
      <c r="B128" s="1" t="s">
        <v>395</v>
      </c>
      <c r="C128" s="1" t="s">
        <v>408</v>
      </c>
      <c r="D128" s="1" t="s">
        <v>409</v>
      </c>
      <c r="E128" s="1" t="s">
        <v>71</v>
      </c>
      <c r="G128" s="1" t="s">
        <v>399</v>
      </c>
      <c r="H128" s="1" t="s">
        <v>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30071-2514-4545-BE28-C9BA644140A7}">
  <dimension ref="A3:H128"/>
  <sheetViews>
    <sheetView topLeftCell="D37" zoomScaleNormal="100" workbookViewId="0">
      <selection activeCell="H8" sqref="H8:H128"/>
    </sheetView>
  </sheetViews>
  <sheetFormatPr defaultColWidth="10.796875" defaultRowHeight="14.4" x14ac:dyDescent="0.3"/>
  <cols>
    <col min="1" max="1" width="10.796875" style="1"/>
    <col min="2" max="2" width="32.19921875" style="1" customWidth="1"/>
    <col min="3" max="3" width="50.69921875" style="1" bestFit="1" customWidth="1"/>
    <col min="4" max="4" width="54.796875" style="1" customWidth="1"/>
    <col min="5" max="5" width="39" style="1" bestFit="1" customWidth="1"/>
    <col min="6" max="6" width="37.19921875" style="1" bestFit="1" customWidth="1"/>
    <col min="7" max="16384" width="10.796875" style="1"/>
  </cols>
  <sheetData>
    <row r="3" spans="1:8" x14ac:dyDescent="0.3">
      <c r="C3" s="2" t="s">
        <v>2</v>
      </c>
      <c r="D3" s="3" t="s">
        <v>0</v>
      </c>
      <c r="E3" s="3" t="s">
        <v>1</v>
      </c>
      <c r="F3" s="9" t="s">
        <v>141</v>
      </c>
      <c r="G3" s="1" t="s">
        <v>400</v>
      </c>
    </row>
    <row r="4" spans="1:8" x14ac:dyDescent="0.3">
      <c r="C4" s="2">
        <v>2000</v>
      </c>
      <c r="D4" s="4">
        <f>C4*32.5%</f>
        <v>650</v>
      </c>
      <c r="E4" s="4">
        <f>C4*32.5%</f>
        <v>650</v>
      </c>
      <c r="F4" s="9" t="s">
        <v>142</v>
      </c>
      <c r="G4" s="1" t="s">
        <v>401</v>
      </c>
    </row>
    <row r="5" spans="1:8" x14ac:dyDescent="0.3">
      <c r="F5" s="9" t="s">
        <v>143</v>
      </c>
      <c r="G5" s="1" t="s">
        <v>402</v>
      </c>
    </row>
    <row r="6" spans="1:8" ht="15.6" x14ac:dyDescent="0.3">
      <c r="D6" s="5" t="s">
        <v>140</v>
      </c>
    </row>
    <row r="7" spans="1:8" x14ac:dyDescent="0.3">
      <c r="B7" s="6" t="s">
        <v>282</v>
      </c>
    </row>
    <row r="8" spans="1:8" x14ac:dyDescent="0.3">
      <c r="A8" s="1">
        <f>180+280+200</f>
        <v>660</v>
      </c>
      <c r="B8" s="1" t="s">
        <v>283</v>
      </c>
      <c r="C8" s="1" t="s">
        <v>194</v>
      </c>
      <c r="D8" s="1" t="s">
        <v>380</v>
      </c>
      <c r="E8" s="1" t="s">
        <v>7</v>
      </c>
      <c r="G8" s="1" t="s">
        <v>123</v>
      </c>
      <c r="H8" s="1" t="s">
        <v>417</v>
      </c>
    </row>
    <row r="9" spans="1:8" x14ac:dyDescent="0.3">
      <c r="A9" s="1">
        <f>180+280+190</f>
        <v>650</v>
      </c>
      <c r="B9" s="1" t="s">
        <v>284</v>
      </c>
      <c r="C9" s="1" t="s">
        <v>194</v>
      </c>
      <c r="D9" s="1" t="s">
        <v>233</v>
      </c>
      <c r="E9" s="1" t="s">
        <v>8</v>
      </c>
      <c r="G9" s="1" t="s">
        <v>123</v>
      </c>
      <c r="H9" s="1" t="s">
        <v>421</v>
      </c>
    </row>
    <row r="10" spans="1:8" x14ac:dyDescent="0.3">
      <c r="A10" s="1">
        <f>180+240+170</f>
        <v>590</v>
      </c>
      <c r="B10" s="1" t="s">
        <v>285</v>
      </c>
      <c r="C10" s="1" t="s">
        <v>194</v>
      </c>
      <c r="D10" s="1" t="s">
        <v>211</v>
      </c>
      <c r="E10" s="1" t="s">
        <v>9</v>
      </c>
      <c r="G10" s="1" t="s">
        <v>123</v>
      </c>
      <c r="H10" s="1" t="s">
        <v>422</v>
      </c>
    </row>
    <row r="11" spans="1:8" x14ac:dyDescent="0.3">
      <c r="A11" s="1">
        <f>180+280+190</f>
        <v>650</v>
      </c>
      <c r="B11" s="1" t="s">
        <v>286</v>
      </c>
      <c r="C11" s="1" t="s">
        <v>195</v>
      </c>
      <c r="D11" s="1" t="s">
        <v>380</v>
      </c>
      <c r="E11" s="1" t="s">
        <v>72</v>
      </c>
      <c r="G11" s="1" t="s">
        <v>123</v>
      </c>
      <c r="H11" s="1" t="s">
        <v>423</v>
      </c>
    </row>
    <row r="12" spans="1:8" x14ac:dyDescent="0.3">
      <c r="A12" s="1">
        <f>180+280+190</f>
        <v>650</v>
      </c>
      <c r="B12" s="1" t="s">
        <v>287</v>
      </c>
      <c r="C12" s="1" t="s">
        <v>195</v>
      </c>
      <c r="D12" s="1" t="s">
        <v>233</v>
      </c>
      <c r="E12" s="1" t="s">
        <v>72</v>
      </c>
      <c r="G12" s="1" t="s">
        <v>123</v>
      </c>
      <c r="H12" s="1" t="s">
        <v>425</v>
      </c>
    </row>
    <row r="13" spans="1:8" x14ac:dyDescent="0.3">
      <c r="A13" s="1">
        <f>180+240+200</f>
        <v>620</v>
      </c>
      <c r="B13" s="1" t="s">
        <v>288</v>
      </c>
      <c r="C13" s="1" t="s">
        <v>195</v>
      </c>
      <c r="D13" s="1" t="s">
        <v>211</v>
      </c>
      <c r="E13" s="1" t="s">
        <v>72</v>
      </c>
      <c r="G13" s="1" t="s">
        <v>123</v>
      </c>
      <c r="H13" s="1" t="s">
        <v>424</v>
      </c>
    </row>
    <row r="14" spans="1:8" x14ac:dyDescent="0.3">
      <c r="G14" s="1">
        <v>0</v>
      </c>
    </row>
    <row r="15" spans="1:8" x14ac:dyDescent="0.3">
      <c r="A15" s="1">
        <f>320+280</f>
        <v>600</v>
      </c>
      <c r="B15" s="1" t="s">
        <v>289</v>
      </c>
      <c r="C15" s="1" t="s">
        <v>147</v>
      </c>
      <c r="D15" s="1" t="s">
        <v>214</v>
      </c>
      <c r="G15" s="1" t="s">
        <v>124</v>
      </c>
      <c r="H15" s="1" t="s">
        <v>428</v>
      </c>
    </row>
    <row r="16" spans="1:8" x14ac:dyDescent="0.3">
      <c r="A16" s="1">
        <f>320+320</f>
        <v>640</v>
      </c>
      <c r="B16" s="1" t="s">
        <v>291</v>
      </c>
      <c r="C16" s="1" t="s">
        <v>147</v>
      </c>
      <c r="D16" s="1" t="s">
        <v>234</v>
      </c>
      <c r="G16" s="1" t="s">
        <v>124</v>
      </c>
      <c r="H16" s="1" t="s">
        <v>418</v>
      </c>
    </row>
    <row r="17" spans="1:8" x14ac:dyDescent="0.3">
      <c r="A17" s="1">
        <f>320+300</f>
        <v>620</v>
      </c>
      <c r="B17" s="1" t="s">
        <v>290</v>
      </c>
      <c r="C17" s="1" t="s">
        <v>147</v>
      </c>
      <c r="D17" s="1" t="s">
        <v>215</v>
      </c>
      <c r="G17" s="1" t="s">
        <v>124</v>
      </c>
      <c r="H17" s="1" t="s">
        <v>431</v>
      </c>
    </row>
    <row r="18" spans="1:8" x14ac:dyDescent="0.3">
      <c r="A18" s="1">
        <f>140+320+160</f>
        <v>620</v>
      </c>
      <c r="B18" s="1" t="s">
        <v>294</v>
      </c>
      <c r="C18" s="1" t="s">
        <v>149</v>
      </c>
      <c r="D18" s="1" t="s">
        <v>235</v>
      </c>
      <c r="E18" s="7" t="s">
        <v>17</v>
      </c>
      <c r="G18" s="1" t="s">
        <v>124</v>
      </c>
      <c r="H18" s="1" t="s">
        <v>432</v>
      </c>
    </row>
    <row r="19" spans="1:8" x14ac:dyDescent="0.3">
      <c r="A19" s="1">
        <f>140+320+180</f>
        <v>640</v>
      </c>
      <c r="B19" s="1" t="s">
        <v>292</v>
      </c>
      <c r="C19" s="1" t="s">
        <v>149</v>
      </c>
      <c r="D19" s="1" t="s">
        <v>234</v>
      </c>
      <c r="E19" s="1" t="s">
        <v>15</v>
      </c>
      <c r="G19" s="1" t="s">
        <v>124</v>
      </c>
      <c r="H19" s="1" t="s">
        <v>426</v>
      </c>
    </row>
    <row r="20" spans="1:8" x14ac:dyDescent="0.3">
      <c r="A20" s="1">
        <f>140+300+180</f>
        <v>620</v>
      </c>
      <c r="B20" s="1" t="s">
        <v>293</v>
      </c>
      <c r="C20" s="1" t="s">
        <v>149</v>
      </c>
      <c r="D20" s="1" t="s">
        <v>215</v>
      </c>
      <c r="E20" s="1" t="s">
        <v>236</v>
      </c>
      <c r="G20" s="1" t="s">
        <v>124</v>
      </c>
      <c r="H20" s="1" t="s">
        <v>433</v>
      </c>
    </row>
    <row r="21" spans="1:8" x14ac:dyDescent="0.3">
      <c r="G21" s="1">
        <v>0</v>
      </c>
    </row>
    <row r="22" spans="1:8" x14ac:dyDescent="0.3">
      <c r="A22" s="1">
        <f>420+90+100</f>
        <v>610</v>
      </c>
      <c r="B22" s="1" t="s">
        <v>295</v>
      </c>
      <c r="C22" s="1" t="s">
        <v>237</v>
      </c>
      <c r="D22" s="1" t="s">
        <v>70</v>
      </c>
      <c r="E22" s="1" t="s">
        <v>150</v>
      </c>
      <c r="G22" s="1" t="s">
        <v>125</v>
      </c>
      <c r="H22" s="1" t="s">
        <v>429</v>
      </c>
    </row>
    <row r="23" spans="1:8" x14ac:dyDescent="0.3">
      <c r="A23" s="1">
        <f>390+100+150</f>
        <v>640</v>
      </c>
      <c r="B23" s="1" t="s">
        <v>295</v>
      </c>
      <c r="C23" s="1" t="s">
        <v>238</v>
      </c>
      <c r="D23" s="1" t="s">
        <v>70</v>
      </c>
      <c r="E23" s="1" t="s">
        <v>239</v>
      </c>
      <c r="G23" s="1" t="s">
        <v>125</v>
      </c>
      <c r="H23" s="1" t="s">
        <v>435</v>
      </c>
    </row>
    <row r="24" spans="1:8" x14ac:dyDescent="0.3">
      <c r="A24" s="1">
        <f>450+100+100</f>
        <v>650</v>
      </c>
      <c r="B24" s="1" t="s">
        <v>295</v>
      </c>
      <c r="C24" s="1" t="s">
        <v>219</v>
      </c>
      <c r="D24" s="1" t="s">
        <v>70</v>
      </c>
      <c r="E24" s="1" t="s">
        <v>150</v>
      </c>
      <c r="G24" s="1" t="s">
        <v>125</v>
      </c>
      <c r="H24" s="1" t="s">
        <v>419</v>
      </c>
    </row>
    <row r="25" spans="1:8" x14ac:dyDescent="0.3">
      <c r="A25" s="1">
        <f>500+100+50</f>
        <v>650</v>
      </c>
      <c r="B25" s="1" t="s">
        <v>296</v>
      </c>
      <c r="C25" s="1" t="s">
        <v>267</v>
      </c>
      <c r="D25" s="1" t="s">
        <v>70</v>
      </c>
      <c r="E25" s="1" t="s">
        <v>204</v>
      </c>
      <c r="G25" s="1" t="s">
        <v>125</v>
      </c>
      <c r="H25" s="1" t="s">
        <v>436</v>
      </c>
    </row>
    <row r="26" spans="1:8" x14ac:dyDescent="0.3">
      <c r="G26" s="1">
        <v>0</v>
      </c>
    </row>
    <row r="27" spans="1:8" x14ac:dyDescent="0.3">
      <c r="A27" s="1">
        <f>380+100+40+120</f>
        <v>640</v>
      </c>
      <c r="B27" s="7" t="s">
        <v>297</v>
      </c>
      <c r="C27" s="1" t="s">
        <v>152</v>
      </c>
      <c r="D27" s="1" t="s">
        <v>70</v>
      </c>
      <c r="E27" s="1" t="s">
        <v>85</v>
      </c>
      <c r="F27" s="1" t="s">
        <v>221</v>
      </c>
      <c r="G27" s="1" t="s">
        <v>126</v>
      </c>
      <c r="H27" s="1" t="s">
        <v>430</v>
      </c>
    </row>
    <row r="28" spans="1:8" x14ac:dyDescent="0.3">
      <c r="A28" s="1">
        <f>200+210+100+120</f>
        <v>630</v>
      </c>
      <c r="B28" s="1" t="s">
        <v>298</v>
      </c>
      <c r="C28" s="1" t="s">
        <v>105</v>
      </c>
      <c r="D28" s="1" t="s">
        <v>197</v>
      </c>
      <c r="E28" s="1" t="s">
        <v>70</v>
      </c>
      <c r="F28" s="1" t="s">
        <v>221</v>
      </c>
      <c r="G28" s="1" t="s">
        <v>126</v>
      </c>
      <c r="H28" s="1" t="s">
        <v>437</v>
      </c>
    </row>
    <row r="29" spans="1:8" x14ac:dyDescent="0.3">
      <c r="A29" s="1">
        <f>200+210+100+120</f>
        <v>630</v>
      </c>
      <c r="B29" s="1" t="s">
        <v>299</v>
      </c>
      <c r="C29" s="1" t="s">
        <v>105</v>
      </c>
      <c r="D29" s="1" t="s">
        <v>198</v>
      </c>
      <c r="E29" s="1" t="s">
        <v>70</v>
      </c>
      <c r="F29" s="1" t="s">
        <v>221</v>
      </c>
      <c r="G29" s="1" t="s">
        <v>126</v>
      </c>
      <c r="H29" s="1" t="s">
        <v>438</v>
      </c>
    </row>
    <row r="30" spans="1:8" x14ac:dyDescent="0.3">
      <c r="A30" s="1">
        <f>200+250+50+120</f>
        <v>620</v>
      </c>
      <c r="B30" s="1" t="s">
        <v>300</v>
      </c>
      <c r="C30" s="1" t="s">
        <v>105</v>
      </c>
      <c r="D30" s="1" t="s">
        <v>47</v>
      </c>
      <c r="E30" s="1" t="s">
        <v>71</v>
      </c>
      <c r="F30" s="1" t="s">
        <v>221</v>
      </c>
      <c r="G30" s="1" t="s">
        <v>126</v>
      </c>
      <c r="H30" s="1" t="s">
        <v>420</v>
      </c>
    </row>
    <row r="31" spans="1:8" x14ac:dyDescent="0.3">
      <c r="A31" s="1">
        <f>200+240+70+120</f>
        <v>630</v>
      </c>
      <c r="B31" s="1" t="s">
        <v>301</v>
      </c>
      <c r="C31" s="1" t="s">
        <v>105</v>
      </c>
      <c r="D31" s="1" t="s">
        <v>199</v>
      </c>
      <c r="E31" s="1" t="s">
        <v>111</v>
      </c>
      <c r="F31" s="1" t="s">
        <v>221</v>
      </c>
      <c r="G31" s="1" t="s">
        <v>126</v>
      </c>
      <c r="H31" s="1" t="s">
        <v>427</v>
      </c>
    </row>
    <row r="32" spans="1:8" x14ac:dyDescent="0.3">
      <c r="A32" s="1">
        <f>200+240+70+120</f>
        <v>630</v>
      </c>
      <c r="B32" s="1" t="s">
        <v>302</v>
      </c>
      <c r="C32" s="1" t="s">
        <v>105</v>
      </c>
      <c r="D32" s="1" t="s">
        <v>200</v>
      </c>
      <c r="E32" s="1" t="s">
        <v>111</v>
      </c>
      <c r="F32" s="1" t="s">
        <v>221</v>
      </c>
      <c r="G32" s="1" t="s">
        <v>126</v>
      </c>
      <c r="H32" s="1" t="s">
        <v>439</v>
      </c>
    </row>
    <row r="33" spans="1:8" x14ac:dyDescent="0.3">
      <c r="G33" s="1">
        <v>0</v>
      </c>
    </row>
    <row r="34" spans="1:8" x14ac:dyDescent="0.3">
      <c r="A34" s="1">
        <f>190+160+100+180</f>
        <v>630</v>
      </c>
      <c r="B34" s="1" t="s">
        <v>303</v>
      </c>
      <c r="C34" s="1" t="s">
        <v>72</v>
      </c>
      <c r="D34" s="1" t="s">
        <v>53</v>
      </c>
      <c r="E34" s="1" t="s">
        <v>70</v>
      </c>
      <c r="F34" s="1" t="s">
        <v>240</v>
      </c>
      <c r="G34" s="1" t="s">
        <v>127</v>
      </c>
      <c r="H34" s="1" t="s">
        <v>434</v>
      </c>
    </row>
    <row r="35" spans="1:8" x14ac:dyDescent="0.3">
      <c r="A35" s="1">
        <f>190+160+100+180</f>
        <v>630</v>
      </c>
      <c r="B35" s="1" t="s">
        <v>304</v>
      </c>
      <c r="C35" s="1" t="s">
        <v>72</v>
      </c>
      <c r="D35" s="1" t="s">
        <v>54</v>
      </c>
      <c r="E35" s="1" t="s">
        <v>70</v>
      </c>
      <c r="F35" s="1" t="s">
        <v>240</v>
      </c>
      <c r="G35" s="1" t="s">
        <v>127</v>
      </c>
      <c r="H35" s="1" t="s">
        <v>442</v>
      </c>
    </row>
    <row r="36" spans="1:8" x14ac:dyDescent="0.3">
      <c r="A36" s="1">
        <f>190+160+100+180</f>
        <v>630</v>
      </c>
      <c r="B36" s="1" t="s">
        <v>305</v>
      </c>
      <c r="C36" s="1" t="s">
        <v>72</v>
      </c>
      <c r="D36" s="1" t="s">
        <v>55</v>
      </c>
      <c r="E36" s="1" t="s">
        <v>70</v>
      </c>
      <c r="F36" s="1" t="s">
        <v>240</v>
      </c>
      <c r="G36" s="1" t="s">
        <v>127</v>
      </c>
      <c r="H36" s="1" t="s">
        <v>443</v>
      </c>
    </row>
    <row r="37" spans="1:8" x14ac:dyDescent="0.3">
      <c r="A37" s="1">
        <f>190+180+100+180</f>
        <v>650</v>
      </c>
      <c r="B37" s="1" t="s">
        <v>306</v>
      </c>
      <c r="C37" s="1" t="s">
        <v>72</v>
      </c>
      <c r="D37" s="1" t="s">
        <v>56</v>
      </c>
      <c r="E37" s="1" t="s">
        <v>70</v>
      </c>
      <c r="F37" s="1" t="s">
        <v>240</v>
      </c>
      <c r="G37" s="1" t="s">
        <v>127</v>
      </c>
      <c r="H37" s="1" t="s">
        <v>444</v>
      </c>
    </row>
    <row r="38" spans="1:8" x14ac:dyDescent="0.3">
      <c r="A38" s="1">
        <f>190+180+100+180</f>
        <v>650</v>
      </c>
      <c r="B38" s="1" t="s">
        <v>307</v>
      </c>
      <c r="C38" s="1" t="s">
        <v>72</v>
      </c>
      <c r="D38" s="1" t="s">
        <v>58</v>
      </c>
      <c r="E38" s="1" t="s">
        <v>70</v>
      </c>
      <c r="F38" s="1" t="s">
        <v>240</v>
      </c>
      <c r="G38" s="1" t="s">
        <v>127</v>
      </c>
      <c r="H38" s="1" t="s">
        <v>445</v>
      </c>
    </row>
    <row r="39" spans="1:8" x14ac:dyDescent="0.3">
      <c r="A39" s="1">
        <f>190+180+100+180</f>
        <v>650</v>
      </c>
      <c r="B39" s="1" t="s">
        <v>308</v>
      </c>
      <c r="C39" s="1" t="s">
        <v>72</v>
      </c>
      <c r="D39" s="1" t="s">
        <v>59</v>
      </c>
      <c r="E39" s="1" t="s">
        <v>70</v>
      </c>
      <c r="F39" s="1" t="s">
        <v>240</v>
      </c>
      <c r="G39" s="1" t="s">
        <v>127</v>
      </c>
      <c r="H39" s="1" t="s">
        <v>446</v>
      </c>
    </row>
    <row r="40" spans="1:8" x14ac:dyDescent="0.3">
      <c r="G40" s="7">
        <v>0</v>
      </c>
    </row>
    <row r="41" spans="1:8" x14ac:dyDescent="0.3">
      <c r="A41" s="1">
        <f>160+180+100+180</f>
        <v>620</v>
      </c>
      <c r="B41" s="1" t="s">
        <v>309</v>
      </c>
      <c r="C41" s="7" t="s">
        <v>263</v>
      </c>
      <c r="D41" s="1" t="s">
        <v>57</v>
      </c>
      <c r="E41" s="1" t="s">
        <v>70</v>
      </c>
      <c r="F41" s="1" t="s">
        <v>241</v>
      </c>
      <c r="G41" s="1" t="s">
        <v>128</v>
      </c>
      <c r="H41" s="1" t="s">
        <v>440</v>
      </c>
    </row>
    <row r="42" spans="1:8" x14ac:dyDescent="0.3">
      <c r="A42" s="1">
        <f>160+220+50+180</f>
        <v>610</v>
      </c>
      <c r="B42" s="1" t="s">
        <v>310</v>
      </c>
      <c r="C42" s="7" t="s">
        <v>263</v>
      </c>
      <c r="D42" s="1" t="s">
        <v>155</v>
      </c>
      <c r="E42" s="1" t="s">
        <v>71</v>
      </c>
      <c r="F42" s="1" t="s">
        <v>241</v>
      </c>
      <c r="G42" s="1" t="s">
        <v>128</v>
      </c>
      <c r="H42" s="1" t="s">
        <v>448</v>
      </c>
    </row>
    <row r="43" spans="1:8" x14ac:dyDescent="0.3">
      <c r="A43" s="1">
        <f>160+70+160+180</f>
        <v>570</v>
      </c>
      <c r="B43" s="1" t="s">
        <v>311</v>
      </c>
      <c r="C43" s="7" t="s">
        <v>263</v>
      </c>
      <c r="D43" s="1" t="s">
        <v>63</v>
      </c>
      <c r="E43" s="1" t="s">
        <v>57</v>
      </c>
      <c r="F43" s="1" t="s">
        <v>241</v>
      </c>
      <c r="G43" s="1" t="s">
        <v>128</v>
      </c>
      <c r="H43" s="1" t="s">
        <v>449</v>
      </c>
    </row>
    <row r="44" spans="1:8" x14ac:dyDescent="0.3">
      <c r="A44" s="1">
        <f>160+110+160+180</f>
        <v>610</v>
      </c>
      <c r="B44" s="1" t="s">
        <v>312</v>
      </c>
      <c r="C44" s="7" t="s">
        <v>263</v>
      </c>
      <c r="D44" s="1" t="s">
        <v>270</v>
      </c>
      <c r="E44" s="1" t="s">
        <v>54</v>
      </c>
      <c r="F44" s="1" t="s">
        <v>241</v>
      </c>
      <c r="G44" s="1" t="s">
        <v>128</v>
      </c>
      <c r="H44" s="1" t="s">
        <v>450</v>
      </c>
    </row>
    <row r="45" spans="1:8" x14ac:dyDescent="0.3">
      <c r="A45" s="1">
        <f>160+140+100+180</f>
        <v>580</v>
      </c>
      <c r="B45" s="1" t="s">
        <v>313</v>
      </c>
      <c r="C45" s="7" t="s">
        <v>263</v>
      </c>
      <c r="D45" s="1" t="s">
        <v>271</v>
      </c>
      <c r="E45" s="1" t="s">
        <v>70</v>
      </c>
      <c r="F45" s="1" t="s">
        <v>241</v>
      </c>
      <c r="G45" s="1" t="s">
        <v>128</v>
      </c>
      <c r="H45" s="1" t="s">
        <v>451</v>
      </c>
    </row>
    <row r="46" spans="1:8" x14ac:dyDescent="0.3">
      <c r="A46" s="1">
        <f>160+100+180+180</f>
        <v>620</v>
      </c>
      <c r="B46" s="7" t="s">
        <v>314</v>
      </c>
      <c r="C46" s="7" t="s">
        <v>263</v>
      </c>
      <c r="D46" s="1" t="s">
        <v>272</v>
      </c>
      <c r="E46" s="1" t="s">
        <v>57</v>
      </c>
      <c r="F46" s="1" t="s">
        <v>241</v>
      </c>
      <c r="G46" s="1" t="s">
        <v>128</v>
      </c>
      <c r="H46" s="1" t="s">
        <v>452</v>
      </c>
    </row>
    <row r="47" spans="1:8" x14ac:dyDescent="0.3">
      <c r="G47" s="7">
        <v>0</v>
      </c>
    </row>
    <row r="48" spans="1:8" x14ac:dyDescent="0.3">
      <c r="A48" s="1">
        <f>160+140+100+180</f>
        <v>580</v>
      </c>
      <c r="B48" s="7" t="s">
        <v>315</v>
      </c>
      <c r="C48" s="7" t="s">
        <v>263</v>
      </c>
      <c r="D48" s="1" t="s">
        <v>273</v>
      </c>
      <c r="E48" s="1" t="s">
        <v>70</v>
      </c>
      <c r="F48" s="1" t="s">
        <v>242</v>
      </c>
      <c r="G48" s="1" t="s">
        <v>129</v>
      </c>
      <c r="H48" s="1" t="s">
        <v>441</v>
      </c>
    </row>
    <row r="49" spans="1:8" x14ac:dyDescent="0.3">
      <c r="A49" s="1">
        <f>160+120+160+180</f>
        <v>620</v>
      </c>
      <c r="B49" s="1" t="s">
        <v>316</v>
      </c>
      <c r="C49" s="7" t="s">
        <v>263</v>
      </c>
      <c r="D49" s="1" t="s">
        <v>274</v>
      </c>
      <c r="E49" s="1" t="s">
        <v>56</v>
      </c>
      <c r="F49" s="1" t="s">
        <v>242</v>
      </c>
      <c r="G49" s="1" t="s">
        <v>129</v>
      </c>
      <c r="H49" s="1" t="s">
        <v>455</v>
      </c>
    </row>
    <row r="50" spans="1:8" x14ac:dyDescent="0.3">
      <c r="A50" s="1">
        <f>160+160+80+180</f>
        <v>580</v>
      </c>
      <c r="B50" s="1" t="s">
        <v>317</v>
      </c>
      <c r="C50" s="7" t="s">
        <v>263</v>
      </c>
      <c r="D50" s="1" t="s">
        <v>156</v>
      </c>
      <c r="E50" s="1" t="s">
        <v>70</v>
      </c>
      <c r="F50" s="1" t="s">
        <v>242</v>
      </c>
      <c r="G50" s="1" t="s">
        <v>129</v>
      </c>
      <c r="H50" s="1" t="s">
        <v>459</v>
      </c>
    </row>
    <row r="51" spans="1:8" x14ac:dyDescent="0.3">
      <c r="A51" s="1">
        <f>160+80+180+180</f>
        <v>600</v>
      </c>
      <c r="B51" s="1" t="s">
        <v>318</v>
      </c>
      <c r="C51" s="7" t="s">
        <v>263</v>
      </c>
      <c r="D51" s="1" t="s">
        <v>277</v>
      </c>
      <c r="E51" s="1" t="s">
        <v>56</v>
      </c>
      <c r="F51" s="1" t="s">
        <v>242</v>
      </c>
      <c r="G51" s="1" t="s">
        <v>129</v>
      </c>
      <c r="H51" s="1" t="s">
        <v>460</v>
      </c>
    </row>
    <row r="52" spans="1:8" x14ac:dyDescent="0.3">
      <c r="A52" s="1">
        <f>160+90+160+180</f>
        <v>590</v>
      </c>
      <c r="B52" s="1" t="s">
        <v>319</v>
      </c>
      <c r="C52" s="7" t="s">
        <v>263</v>
      </c>
      <c r="D52" s="1" t="s">
        <v>64</v>
      </c>
      <c r="E52" s="1" t="s">
        <v>53</v>
      </c>
      <c r="F52" s="1" t="s">
        <v>242</v>
      </c>
      <c r="G52" s="1" t="s">
        <v>129</v>
      </c>
      <c r="H52" s="1" t="s">
        <v>461</v>
      </c>
    </row>
    <row r="53" spans="1:8" x14ac:dyDescent="0.3">
      <c r="A53" s="1">
        <f>160+180+100+180</f>
        <v>620</v>
      </c>
      <c r="B53" s="1" t="s">
        <v>320</v>
      </c>
      <c r="C53" s="7" t="s">
        <v>263</v>
      </c>
      <c r="D53" s="1" t="s">
        <v>75</v>
      </c>
      <c r="E53" s="1" t="s">
        <v>70</v>
      </c>
      <c r="F53" s="1" t="s">
        <v>242</v>
      </c>
      <c r="G53" s="1" t="s">
        <v>129</v>
      </c>
      <c r="H53" s="1" t="s">
        <v>462</v>
      </c>
    </row>
    <row r="54" spans="1:8" x14ac:dyDescent="0.3">
      <c r="A54" s="1">
        <f>160+200+100+120</f>
        <v>580</v>
      </c>
      <c r="B54" s="1" t="s">
        <v>389</v>
      </c>
      <c r="C54" s="1" t="s">
        <v>263</v>
      </c>
      <c r="D54" s="1" t="s">
        <v>390</v>
      </c>
      <c r="E54" s="1" t="s">
        <v>70</v>
      </c>
      <c r="F54" s="1" t="s">
        <v>222</v>
      </c>
      <c r="G54" s="1" t="s">
        <v>129</v>
      </c>
      <c r="H54" s="1" t="s">
        <v>463</v>
      </c>
    </row>
    <row r="55" spans="1:8" x14ac:dyDescent="0.3">
      <c r="G55" s="1">
        <v>0</v>
      </c>
    </row>
    <row r="56" spans="1:8" x14ac:dyDescent="0.3">
      <c r="A56" s="1">
        <f>160+180+100+150</f>
        <v>590</v>
      </c>
      <c r="B56" s="1" t="s">
        <v>321</v>
      </c>
      <c r="C56" s="7" t="s">
        <v>263</v>
      </c>
      <c r="D56" s="1" t="s">
        <v>76</v>
      </c>
      <c r="E56" s="1" t="s">
        <v>70</v>
      </c>
      <c r="F56" s="1" t="s">
        <v>239</v>
      </c>
      <c r="G56" s="1" t="s">
        <v>130</v>
      </c>
      <c r="H56" s="1" t="s">
        <v>447</v>
      </c>
    </row>
    <row r="57" spans="1:8" x14ac:dyDescent="0.3">
      <c r="A57" s="1">
        <f>160+210+100+150</f>
        <v>620</v>
      </c>
      <c r="B57" s="1" t="s">
        <v>322</v>
      </c>
      <c r="C57" s="7" t="s">
        <v>263</v>
      </c>
      <c r="D57" s="1" t="s">
        <v>223</v>
      </c>
      <c r="E57" s="1" t="s">
        <v>70</v>
      </c>
      <c r="F57" s="1" t="s">
        <v>239</v>
      </c>
      <c r="G57" s="1" t="s">
        <v>130</v>
      </c>
      <c r="H57" s="1" t="s">
        <v>456</v>
      </c>
    </row>
    <row r="58" spans="1:8" x14ac:dyDescent="0.3">
      <c r="A58" s="1">
        <f>160+180+100+150</f>
        <v>590</v>
      </c>
      <c r="B58" s="1" t="s">
        <v>323</v>
      </c>
      <c r="C58" s="7" t="s">
        <v>263</v>
      </c>
      <c r="D58" s="1" t="s">
        <v>276</v>
      </c>
      <c r="E58" s="1" t="s">
        <v>70</v>
      </c>
      <c r="F58" s="1" t="s">
        <v>239</v>
      </c>
      <c r="G58" s="1" t="s">
        <v>130</v>
      </c>
      <c r="H58" s="1" t="s">
        <v>464</v>
      </c>
    </row>
    <row r="59" spans="1:8" x14ac:dyDescent="0.3">
      <c r="A59" s="1">
        <f>160+200+100+150</f>
        <v>610</v>
      </c>
      <c r="B59" s="1" t="s">
        <v>326</v>
      </c>
      <c r="C59" s="7" t="s">
        <v>263</v>
      </c>
      <c r="D59" s="1" t="s">
        <v>205</v>
      </c>
      <c r="E59" s="1" t="s">
        <v>70</v>
      </c>
      <c r="F59" s="1" t="s">
        <v>239</v>
      </c>
      <c r="G59" s="1" t="s">
        <v>130</v>
      </c>
      <c r="H59" s="1" t="s">
        <v>465</v>
      </c>
    </row>
    <row r="60" spans="1:8" x14ac:dyDescent="0.3">
      <c r="A60" s="1">
        <f>160+210+100+150</f>
        <v>620</v>
      </c>
      <c r="B60" s="1" t="s">
        <v>324</v>
      </c>
      <c r="C60" s="7" t="s">
        <v>263</v>
      </c>
      <c r="D60" s="1" t="s">
        <v>157</v>
      </c>
      <c r="E60" s="1" t="s">
        <v>70</v>
      </c>
      <c r="F60" s="1" t="s">
        <v>239</v>
      </c>
      <c r="G60" s="1" t="s">
        <v>130</v>
      </c>
      <c r="H60" s="1" t="s">
        <v>466</v>
      </c>
    </row>
    <row r="61" spans="1:8" x14ac:dyDescent="0.3">
      <c r="A61" s="1">
        <f>160+240+50+150</f>
        <v>600</v>
      </c>
      <c r="B61" s="1" t="s">
        <v>325</v>
      </c>
      <c r="C61" s="7" t="s">
        <v>263</v>
      </c>
      <c r="D61" s="1" t="s">
        <v>158</v>
      </c>
      <c r="E61" s="1" t="s">
        <v>71</v>
      </c>
      <c r="F61" s="1" t="s">
        <v>239</v>
      </c>
      <c r="G61" s="1" t="s">
        <v>130</v>
      </c>
      <c r="H61" s="1" t="s">
        <v>467</v>
      </c>
    </row>
    <row r="62" spans="1:8" x14ac:dyDescent="0.3">
      <c r="G62" s="7">
        <v>0</v>
      </c>
    </row>
    <row r="63" spans="1:8" x14ac:dyDescent="0.3">
      <c r="A63" s="1">
        <f>360+40+90+150</f>
        <v>640</v>
      </c>
      <c r="B63" s="1" t="s">
        <v>329</v>
      </c>
      <c r="C63" s="1" t="s">
        <v>206</v>
      </c>
      <c r="D63" s="1" t="s">
        <v>85</v>
      </c>
      <c r="E63" s="1" t="s">
        <v>87</v>
      </c>
      <c r="F63" s="1" t="s">
        <v>243</v>
      </c>
      <c r="G63" s="1" t="s">
        <v>131</v>
      </c>
      <c r="H63" s="1" t="s">
        <v>453</v>
      </c>
    </row>
    <row r="64" spans="1:8" x14ac:dyDescent="0.3">
      <c r="A64" s="1">
        <f>390+100+150</f>
        <v>640</v>
      </c>
      <c r="B64" s="1" t="s">
        <v>327</v>
      </c>
      <c r="C64" s="1" t="s">
        <v>207</v>
      </c>
      <c r="D64" s="1" t="s">
        <v>160</v>
      </c>
      <c r="E64" s="1" t="s">
        <v>243</v>
      </c>
      <c r="G64" s="1" t="s">
        <v>131</v>
      </c>
      <c r="H64" s="1" t="s">
        <v>457</v>
      </c>
    </row>
    <row r="65" spans="1:8" x14ac:dyDescent="0.3">
      <c r="A65" s="1">
        <f>400+40+150</f>
        <v>590</v>
      </c>
      <c r="B65" s="1" t="s">
        <v>328</v>
      </c>
      <c r="C65" s="1" t="s">
        <v>224</v>
      </c>
      <c r="D65" s="1" t="s">
        <v>85</v>
      </c>
      <c r="E65" s="1" t="s">
        <v>243</v>
      </c>
      <c r="G65" s="1" t="s">
        <v>131</v>
      </c>
      <c r="H65" s="1" t="s">
        <v>469</v>
      </c>
    </row>
    <row r="66" spans="1:8" x14ac:dyDescent="0.3">
      <c r="A66" s="1">
        <f>400+100+150</f>
        <v>650</v>
      </c>
      <c r="B66" s="1" t="s">
        <v>330</v>
      </c>
      <c r="C66" s="1" t="s">
        <v>225</v>
      </c>
      <c r="D66" s="1" t="s">
        <v>70</v>
      </c>
      <c r="E66" s="1" t="s">
        <v>243</v>
      </c>
      <c r="G66" s="1" t="s">
        <v>131</v>
      </c>
      <c r="H66" s="1" t="s">
        <v>470</v>
      </c>
    </row>
    <row r="67" spans="1:8" x14ac:dyDescent="0.3">
      <c r="A67" s="1">
        <f>420+40+150</f>
        <v>610</v>
      </c>
      <c r="B67" s="1" t="s">
        <v>331</v>
      </c>
      <c r="C67" s="1" t="s">
        <v>226</v>
      </c>
      <c r="D67" s="1" t="s">
        <v>85</v>
      </c>
      <c r="E67" s="1" t="s">
        <v>243</v>
      </c>
      <c r="G67" s="1" t="s">
        <v>131</v>
      </c>
      <c r="H67" s="1" t="s">
        <v>471</v>
      </c>
    </row>
    <row r="68" spans="1:8" x14ac:dyDescent="0.3">
      <c r="G68" s="1">
        <v>0</v>
      </c>
    </row>
    <row r="69" spans="1:8" x14ac:dyDescent="0.3">
      <c r="A69" s="1">
        <f>240+240+180</f>
        <v>660</v>
      </c>
      <c r="B69" s="1" t="s">
        <v>332</v>
      </c>
      <c r="C69" s="1" t="s">
        <v>191</v>
      </c>
      <c r="D69" s="1" t="s">
        <v>161</v>
      </c>
      <c r="E69" s="1" t="s">
        <v>227</v>
      </c>
      <c r="G69" s="1" t="s">
        <v>132</v>
      </c>
      <c r="H69" s="1" t="s">
        <v>454</v>
      </c>
    </row>
    <row r="70" spans="1:8" x14ac:dyDescent="0.3">
      <c r="A70" s="1">
        <f>240+240+180</f>
        <v>660</v>
      </c>
      <c r="B70" s="1" t="s">
        <v>333</v>
      </c>
      <c r="C70" s="1" t="s">
        <v>191</v>
      </c>
      <c r="D70" s="1" t="s">
        <v>162</v>
      </c>
      <c r="E70" s="1" t="s">
        <v>227</v>
      </c>
      <c r="G70" s="1" t="s">
        <v>132</v>
      </c>
      <c r="H70" s="1" t="s">
        <v>458</v>
      </c>
    </row>
    <row r="71" spans="1:8" x14ac:dyDescent="0.3">
      <c r="A71" s="1">
        <f>200+200+50+180</f>
        <v>630</v>
      </c>
      <c r="B71" s="1" t="s">
        <v>334</v>
      </c>
      <c r="C71" s="1" t="s">
        <v>93</v>
      </c>
      <c r="D71" s="1" t="s">
        <v>163</v>
      </c>
      <c r="E71" s="1" t="s">
        <v>86</v>
      </c>
      <c r="F71" s="7" t="s">
        <v>227</v>
      </c>
      <c r="G71" s="1" t="s">
        <v>132</v>
      </c>
      <c r="H71" s="1" t="s">
        <v>473</v>
      </c>
    </row>
    <row r="72" spans="1:8" x14ac:dyDescent="0.3">
      <c r="A72" s="1">
        <f>200+60+100+180</f>
        <v>540</v>
      </c>
      <c r="B72" s="1" t="s">
        <v>335</v>
      </c>
      <c r="C72" s="1" t="s">
        <v>93</v>
      </c>
      <c r="D72" s="1" t="s">
        <v>89</v>
      </c>
      <c r="E72" s="1" t="s">
        <v>87</v>
      </c>
      <c r="F72" s="1" t="s">
        <v>227</v>
      </c>
      <c r="G72" s="1" t="s">
        <v>132</v>
      </c>
      <c r="H72" s="1" t="s">
        <v>474</v>
      </c>
    </row>
    <row r="73" spans="1:8" x14ac:dyDescent="0.3">
      <c r="A73" s="1">
        <f>240+160+50+180</f>
        <v>630</v>
      </c>
      <c r="B73" s="1" t="s">
        <v>336</v>
      </c>
      <c r="C73" s="1" t="s">
        <v>266</v>
      </c>
      <c r="D73" s="1" t="s">
        <v>92</v>
      </c>
      <c r="E73" s="1" t="s">
        <v>86</v>
      </c>
      <c r="F73" s="7" t="s">
        <v>227</v>
      </c>
      <c r="G73" s="1" t="s">
        <v>132</v>
      </c>
      <c r="H73" s="1" t="s">
        <v>475</v>
      </c>
    </row>
    <row r="74" spans="1:8" x14ac:dyDescent="0.3">
      <c r="G74" s="7">
        <v>0</v>
      </c>
    </row>
    <row r="75" spans="1:8" x14ac:dyDescent="0.3">
      <c r="A75" s="1">
        <f>160+140+160+180</f>
        <v>640</v>
      </c>
      <c r="B75" s="1" t="s">
        <v>337</v>
      </c>
      <c r="C75" s="1" t="s">
        <v>107</v>
      </c>
      <c r="D75" s="1" t="s">
        <v>95</v>
      </c>
      <c r="E75" s="1" t="s">
        <v>164</v>
      </c>
      <c r="F75" s="1" t="s">
        <v>240</v>
      </c>
      <c r="G75" s="1" t="s">
        <v>133</v>
      </c>
      <c r="H75" s="1" t="s">
        <v>468</v>
      </c>
    </row>
    <row r="76" spans="1:8" x14ac:dyDescent="0.3">
      <c r="A76" s="1">
        <f>160+160+150+180</f>
        <v>650</v>
      </c>
      <c r="B76" s="1" t="s">
        <v>339</v>
      </c>
      <c r="C76" s="1" t="s">
        <v>107</v>
      </c>
      <c r="D76" s="1" t="s">
        <v>165</v>
      </c>
      <c r="E76" s="1" t="s">
        <v>168</v>
      </c>
      <c r="F76" s="1" t="s">
        <v>240</v>
      </c>
      <c r="G76" s="1" t="s">
        <v>133</v>
      </c>
      <c r="H76" s="1" t="s">
        <v>477</v>
      </c>
    </row>
    <row r="77" spans="1:8" x14ac:dyDescent="0.3">
      <c r="A77" s="1">
        <f>160+160+130+180</f>
        <v>630</v>
      </c>
      <c r="B77" s="1" t="s">
        <v>338</v>
      </c>
      <c r="C77" s="1" t="s">
        <v>107</v>
      </c>
      <c r="D77" s="1" t="s">
        <v>166</v>
      </c>
      <c r="E77" s="1" t="s">
        <v>167</v>
      </c>
      <c r="F77" s="1" t="s">
        <v>240</v>
      </c>
      <c r="G77" s="1" t="s">
        <v>133</v>
      </c>
      <c r="H77" s="1" t="s">
        <v>478</v>
      </c>
    </row>
    <row r="78" spans="1:8" x14ac:dyDescent="0.3">
      <c r="A78" s="1">
        <f>240+240+180</f>
        <v>660</v>
      </c>
      <c r="B78" s="1" t="s">
        <v>340</v>
      </c>
      <c r="C78" s="1" t="s">
        <v>169</v>
      </c>
      <c r="D78" s="1" t="s">
        <v>162</v>
      </c>
      <c r="E78" s="1" t="s">
        <v>240</v>
      </c>
      <c r="G78" s="1" t="s">
        <v>133</v>
      </c>
      <c r="H78" s="1" t="s">
        <v>479</v>
      </c>
    </row>
    <row r="79" spans="1:8" x14ac:dyDescent="0.3">
      <c r="A79" s="1">
        <f>240+180+180</f>
        <v>600</v>
      </c>
      <c r="B79" s="1" t="s">
        <v>341</v>
      </c>
      <c r="C79" s="1" t="s">
        <v>169</v>
      </c>
      <c r="D79" s="1" t="s">
        <v>103</v>
      </c>
      <c r="E79" s="1" t="s">
        <v>240</v>
      </c>
      <c r="G79" s="1" t="s">
        <v>133</v>
      </c>
      <c r="H79" s="1" t="s">
        <v>480</v>
      </c>
    </row>
    <row r="80" spans="1:8" x14ac:dyDescent="0.3">
      <c r="A80" s="1">
        <f>240+180+50+180</f>
        <v>650</v>
      </c>
      <c r="B80" s="1" t="s">
        <v>342</v>
      </c>
      <c r="C80" s="1" t="s">
        <v>169</v>
      </c>
      <c r="D80" s="1" t="s">
        <v>104</v>
      </c>
      <c r="E80" s="1" t="s">
        <v>71</v>
      </c>
      <c r="F80" s="1" t="s">
        <v>240</v>
      </c>
      <c r="G80" s="1" t="s">
        <v>133</v>
      </c>
      <c r="H80" s="1" t="s">
        <v>481</v>
      </c>
    </row>
    <row r="81" spans="1:8" x14ac:dyDescent="0.3">
      <c r="G81" s="1">
        <v>0</v>
      </c>
    </row>
    <row r="82" spans="1:8" x14ac:dyDescent="0.3">
      <c r="A82" s="1">
        <f>420+50+180</f>
        <v>650</v>
      </c>
      <c r="B82" s="1" t="s">
        <v>343</v>
      </c>
      <c r="C82" s="1" t="s">
        <v>170</v>
      </c>
      <c r="D82" s="1" t="s">
        <v>71</v>
      </c>
      <c r="E82" s="1" t="s">
        <v>241</v>
      </c>
      <c r="G82" s="1" t="s">
        <v>134</v>
      </c>
      <c r="H82" s="1" t="s">
        <v>482</v>
      </c>
    </row>
    <row r="83" spans="1:8" x14ac:dyDescent="0.3">
      <c r="A83" s="1">
        <f>200+260+180</f>
        <v>640</v>
      </c>
      <c r="B83" s="1" t="s">
        <v>344</v>
      </c>
      <c r="C83" s="1" t="s">
        <v>105</v>
      </c>
      <c r="D83" s="1" t="s">
        <v>171</v>
      </c>
      <c r="E83" s="1" t="s">
        <v>241</v>
      </c>
      <c r="G83" s="1" t="s">
        <v>134</v>
      </c>
      <c r="H83" s="1" t="s">
        <v>484</v>
      </c>
    </row>
    <row r="84" spans="1:8" x14ac:dyDescent="0.3">
      <c r="A84" s="1">
        <f>190+240+180</f>
        <v>610</v>
      </c>
      <c r="B84" s="1" t="s">
        <v>345</v>
      </c>
      <c r="C84" s="1" t="s">
        <v>72</v>
      </c>
      <c r="D84" s="1" t="s">
        <v>172</v>
      </c>
      <c r="E84" s="1" t="s">
        <v>241</v>
      </c>
      <c r="G84" s="1" t="s">
        <v>134</v>
      </c>
      <c r="H84" s="1" t="s">
        <v>485</v>
      </c>
    </row>
    <row r="85" spans="1:8" x14ac:dyDescent="0.3">
      <c r="A85" s="1">
        <f>160+260+50+180</f>
        <v>650</v>
      </c>
      <c r="B85" s="1" t="s">
        <v>346</v>
      </c>
      <c r="C85" s="7" t="s">
        <v>263</v>
      </c>
      <c r="D85" s="1" t="s">
        <v>171</v>
      </c>
      <c r="E85" s="1" t="s">
        <v>71</v>
      </c>
      <c r="F85" s="1" t="s">
        <v>241</v>
      </c>
      <c r="G85" s="1" t="s">
        <v>134</v>
      </c>
      <c r="H85" s="1" t="s">
        <v>472</v>
      </c>
    </row>
    <row r="86" spans="1:8" x14ac:dyDescent="0.3">
      <c r="A86" s="1">
        <f>160+240+50+180</f>
        <v>630</v>
      </c>
      <c r="B86" s="1" t="s">
        <v>347</v>
      </c>
      <c r="C86" s="1" t="s">
        <v>107</v>
      </c>
      <c r="D86" s="1" t="s">
        <v>173</v>
      </c>
      <c r="E86" s="1" t="s">
        <v>71</v>
      </c>
      <c r="F86" s="1" t="s">
        <v>241</v>
      </c>
      <c r="G86" s="1" t="s">
        <v>134</v>
      </c>
      <c r="H86" s="1" t="s">
        <v>486</v>
      </c>
    </row>
    <row r="87" spans="1:8" x14ac:dyDescent="0.3">
      <c r="G87" s="1">
        <v>0</v>
      </c>
    </row>
    <row r="88" spans="1:8" x14ac:dyDescent="0.3">
      <c r="A88" s="1">
        <f>280+140+180</f>
        <v>600</v>
      </c>
      <c r="B88" s="1" t="s">
        <v>348</v>
      </c>
      <c r="C88" s="1" t="s">
        <v>174</v>
      </c>
      <c r="D88" s="1" t="s">
        <v>28</v>
      </c>
      <c r="E88" s="1" t="s">
        <v>194</v>
      </c>
      <c r="G88" s="1" t="s">
        <v>139</v>
      </c>
      <c r="H88" s="1" t="s">
        <v>476</v>
      </c>
    </row>
    <row r="89" spans="1:8" x14ac:dyDescent="0.3">
      <c r="A89" s="1">
        <f>240+210+140</f>
        <v>590</v>
      </c>
      <c r="B89" s="1" t="s">
        <v>349</v>
      </c>
      <c r="C89" s="1" t="s">
        <v>29</v>
      </c>
      <c r="D89" s="1" t="s">
        <v>379</v>
      </c>
      <c r="E89" s="1" t="s">
        <v>145</v>
      </c>
      <c r="G89" s="1" t="s">
        <v>139</v>
      </c>
      <c r="H89" s="1" t="s">
        <v>488</v>
      </c>
    </row>
    <row r="90" spans="1:8" x14ac:dyDescent="0.3">
      <c r="A90" s="1">
        <f>300+190+180</f>
        <v>670</v>
      </c>
      <c r="B90" s="1" t="s">
        <v>350</v>
      </c>
      <c r="C90" s="1" t="s">
        <v>113</v>
      </c>
      <c r="D90" s="1" t="s">
        <v>175</v>
      </c>
      <c r="E90" s="1" t="s">
        <v>194</v>
      </c>
      <c r="G90" s="1" t="s">
        <v>139</v>
      </c>
      <c r="H90" s="1" t="s">
        <v>489</v>
      </c>
    </row>
    <row r="91" spans="1:8" x14ac:dyDescent="0.3">
      <c r="A91" s="1">
        <f>340+140+180</f>
        <v>660</v>
      </c>
      <c r="B91" s="1" t="s">
        <v>294</v>
      </c>
      <c r="C91" s="1" t="s">
        <v>258</v>
      </c>
      <c r="D91" s="1" t="s">
        <v>116</v>
      </c>
      <c r="E91" s="1" t="s">
        <v>194</v>
      </c>
      <c r="G91" s="1" t="s">
        <v>139</v>
      </c>
      <c r="H91" s="1" t="s">
        <v>490</v>
      </c>
    </row>
    <row r="92" spans="1:8" x14ac:dyDescent="0.3">
      <c r="G92" s="1">
        <v>0</v>
      </c>
    </row>
    <row r="93" spans="1:8" x14ac:dyDescent="0.3">
      <c r="A93" s="1">
        <f>300+240+90</f>
        <v>630</v>
      </c>
      <c r="B93" s="1" t="s">
        <v>351</v>
      </c>
      <c r="C93" s="1" t="s">
        <v>177</v>
      </c>
      <c r="D93" s="1" t="s">
        <v>211</v>
      </c>
      <c r="E93" s="1" t="s">
        <v>4</v>
      </c>
      <c r="G93" s="1" t="s">
        <v>136</v>
      </c>
      <c r="H93" s="1" t="s">
        <v>483</v>
      </c>
    </row>
    <row r="94" spans="1:8" x14ac:dyDescent="0.3">
      <c r="A94" s="1">
        <f>130+210+100+180</f>
        <v>620</v>
      </c>
      <c r="B94" s="1" t="s">
        <v>352</v>
      </c>
      <c r="C94" s="1" t="s">
        <v>31</v>
      </c>
      <c r="D94" s="1" t="s">
        <v>178</v>
      </c>
      <c r="E94" s="1" t="s">
        <v>73</v>
      </c>
      <c r="F94" s="1" t="s">
        <v>195</v>
      </c>
      <c r="G94" s="1" t="s">
        <v>136</v>
      </c>
      <c r="H94" s="1" t="s">
        <v>491</v>
      </c>
    </row>
    <row r="95" spans="1:8" x14ac:dyDescent="0.3">
      <c r="A95" s="1">
        <f>250+190+180</f>
        <v>620</v>
      </c>
      <c r="B95" s="1" t="s">
        <v>366</v>
      </c>
      <c r="C95" s="1" t="s">
        <v>179</v>
      </c>
      <c r="D95" s="1" t="s">
        <v>26</v>
      </c>
      <c r="E95" s="1" t="s">
        <v>195</v>
      </c>
      <c r="G95" s="1" t="s">
        <v>136</v>
      </c>
      <c r="H95" s="1" t="s">
        <v>492</v>
      </c>
    </row>
    <row r="96" spans="1:8" x14ac:dyDescent="0.3">
      <c r="A96" s="1">
        <f>270+180+180</f>
        <v>630</v>
      </c>
      <c r="B96" s="1" t="s">
        <v>354</v>
      </c>
      <c r="C96" s="1" t="s">
        <v>180</v>
      </c>
      <c r="D96" s="1" t="s">
        <v>30</v>
      </c>
      <c r="E96" s="1" t="s">
        <v>195</v>
      </c>
      <c r="G96" s="1" t="s">
        <v>136</v>
      </c>
      <c r="H96" s="1" t="s">
        <v>493</v>
      </c>
    </row>
    <row r="97" spans="1:8" x14ac:dyDescent="0.3">
      <c r="A97" s="1">
        <f>250+220+180</f>
        <v>650</v>
      </c>
      <c r="B97" s="1" t="s">
        <v>355</v>
      </c>
      <c r="C97" s="1" t="s">
        <v>181</v>
      </c>
      <c r="D97" s="1" t="s">
        <v>36</v>
      </c>
      <c r="E97" s="1" t="s">
        <v>195</v>
      </c>
      <c r="G97" s="1" t="s">
        <v>136</v>
      </c>
      <c r="H97" s="1" t="s">
        <v>494</v>
      </c>
    </row>
    <row r="98" spans="1:8" x14ac:dyDescent="0.3">
      <c r="A98" s="1">
        <f>220+270+180</f>
        <v>670</v>
      </c>
      <c r="B98" s="1" t="s">
        <v>356</v>
      </c>
      <c r="C98" s="1" t="s">
        <v>24</v>
      </c>
      <c r="D98" s="1" t="s">
        <v>182</v>
      </c>
      <c r="E98" s="1" t="s">
        <v>195</v>
      </c>
      <c r="G98" s="1" t="s">
        <v>136</v>
      </c>
      <c r="H98" s="1" t="s">
        <v>495</v>
      </c>
    </row>
    <row r="99" spans="1:8" x14ac:dyDescent="0.3">
      <c r="G99" s="1">
        <v>0</v>
      </c>
    </row>
    <row r="100" spans="1:8" x14ac:dyDescent="0.3">
      <c r="A100" s="1">
        <f>180+250+200</f>
        <v>630</v>
      </c>
      <c r="B100" s="1" t="s">
        <v>357</v>
      </c>
      <c r="C100" s="1" t="s">
        <v>183</v>
      </c>
      <c r="D100" s="1" t="s">
        <v>230</v>
      </c>
      <c r="E100" s="1" t="s">
        <v>72</v>
      </c>
      <c r="G100" s="1" t="s">
        <v>135</v>
      </c>
      <c r="H100" s="1" t="s">
        <v>496</v>
      </c>
    </row>
    <row r="101" spans="1:8" x14ac:dyDescent="0.3">
      <c r="A101" s="1">
        <f>180+250+200</f>
        <v>630</v>
      </c>
      <c r="B101" s="1" t="s">
        <v>358</v>
      </c>
      <c r="C101" s="1" t="s">
        <v>183</v>
      </c>
      <c r="D101" s="1" t="s">
        <v>231</v>
      </c>
      <c r="E101" s="1" t="s">
        <v>72</v>
      </c>
      <c r="G101" s="1" t="s">
        <v>135</v>
      </c>
      <c r="H101" s="1" t="s">
        <v>487</v>
      </c>
    </row>
    <row r="102" spans="1:8" x14ac:dyDescent="0.3">
      <c r="A102" s="1">
        <f>180+250+200</f>
        <v>630</v>
      </c>
      <c r="B102" s="1" t="s">
        <v>359</v>
      </c>
      <c r="C102" s="1" t="s">
        <v>183</v>
      </c>
      <c r="D102" s="1" t="s">
        <v>232</v>
      </c>
      <c r="E102" s="1" t="s">
        <v>72</v>
      </c>
      <c r="G102" s="1" t="s">
        <v>135</v>
      </c>
      <c r="H102" s="1" t="s">
        <v>498</v>
      </c>
    </row>
    <row r="103" spans="1:8" x14ac:dyDescent="0.3">
      <c r="A103" s="1">
        <f>180+250+220</f>
        <v>650</v>
      </c>
      <c r="B103" s="1" t="s">
        <v>360</v>
      </c>
      <c r="C103" s="1" t="s">
        <v>184</v>
      </c>
      <c r="D103" s="1" t="s">
        <v>230</v>
      </c>
      <c r="E103" s="1" t="s">
        <v>36</v>
      </c>
      <c r="G103" s="1" t="s">
        <v>135</v>
      </c>
      <c r="H103" s="1" t="s">
        <v>499</v>
      </c>
    </row>
    <row r="104" spans="1:8" x14ac:dyDescent="0.3">
      <c r="A104" s="1">
        <f>180+250+200</f>
        <v>630</v>
      </c>
      <c r="B104" s="1" t="s">
        <v>358</v>
      </c>
      <c r="C104" s="1" t="s">
        <v>184</v>
      </c>
      <c r="D104" s="1" t="s">
        <v>231</v>
      </c>
      <c r="E104" s="1" t="s">
        <v>72</v>
      </c>
      <c r="G104" s="1" t="s">
        <v>135</v>
      </c>
      <c r="H104" s="1" t="s">
        <v>500</v>
      </c>
    </row>
    <row r="105" spans="1:8" x14ac:dyDescent="0.3">
      <c r="A105" s="1">
        <f>250+400</f>
        <v>650</v>
      </c>
      <c r="B105" s="1" t="s">
        <v>361</v>
      </c>
      <c r="C105" s="1" t="s">
        <v>232</v>
      </c>
      <c r="D105" s="1" t="s">
        <v>244</v>
      </c>
      <c r="G105" s="1" t="s">
        <v>135</v>
      </c>
      <c r="H105" s="1" t="s">
        <v>501</v>
      </c>
    </row>
    <row r="106" spans="1:8" x14ac:dyDescent="0.3">
      <c r="G106" s="1">
        <v>0</v>
      </c>
    </row>
    <row r="107" spans="1:8" x14ac:dyDescent="0.3">
      <c r="A107" s="1">
        <f>480+180</f>
        <v>660</v>
      </c>
      <c r="B107" s="1" t="s">
        <v>362</v>
      </c>
      <c r="C107" s="1" t="s">
        <v>186</v>
      </c>
      <c r="E107" s="1" t="s">
        <v>241</v>
      </c>
      <c r="G107" s="1" t="s">
        <v>137</v>
      </c>
      <c r="H107" s="1" t="s">
        <v>497</v>
      </c>
    </row>
    <row r="108" spans="1:8" x14ac:dyDescent="0.3">
      <c r="A108" s="1">
        <f>200+270+180</f>
        <v>650</v>
      </c>
      <c r="B108" s="1" t="s">
        <v>363</v>
      </c>
      <c r="C108" s="1" t="s">
        <v>105</v>
      </c>
      <c r="D108" s="1" t="s">
        <v>187</v>
      </c>
      <c r="E108" s="1" t="s">
        <v>241</v>
      </c>
      <c r="G108" s="1" t="s">
        <v>137</v>
      </c>
      <c r="H108" s="1" t="s">
        <v>503</v>
      </c>
    </row>
    <row r="109" spans="1:8" x14ac:dyDescent="0.3">
      <c r="A109" s="1">
        <f>200+240+180</f>
        <v>620</v>
      </c>
      <c r="B109" s="1" t="s">
        <v>364</v>
      </c>
      <c r="C109" s="1" t="s">
        <v>105</v>
      </c>
      <c r="D109" s="1" t="s">
        <v>188</v>
      </c>
      <c r="E109" s="1" t="s">
        <v>241</v>
      </c>
      <c r="G109" s="1" t="s">
        <v>137</v>
      </c>
      <c r="H109" s="1" t="s">
        <v>504</v>
      </c>
    </row>
    <row r="110" spans="1:8" x14ac:dyDescent="0.3">
      <c r="A110" s="1">
        <f>200+250+180</f>
        <v>630</v>
      </c>
      <c r="B110" s="1" t="s">
        <v>365</v>
      </c>
      <c r="C110" s="1" t="s">
        <v>105</v>
      </c>
      <c r="D110" s="1" t="s">
        <v>189</v>
      </c>
      <c r="E110" s="1" t="s">
        <v>241</v>
      </c>
      <c r="G110" s="1" t="s">
        <v>137</v>
      </c>
      <c r="H110" s="1" t="s">
        <v>505</v>
      </c>
    </row>
    <row r="111" spans="1:8" x14ac:dyDescent="0.3">
      <c r="A111" s="1">
        <f>190+210+50+180</f>
        <v>630</v>
      </c>
      <c r="B111" s="1" t="s">
        <v>353</v>
      </c>
      <c r="C111" s="1" t="s">
        <v>72</v>
      </c>
      <c r="D111" s="1" t="s">
        <v>190</v>
      </c>
      <c r="E111" s="1" t="s">
        <v>71</v>
      </c>
      <c r="F111" s="1" t="s">
        <v>241</v>
      </c>
      <c r="G111" s="1" t="s">
        <v>137</v>
      </c>
      <c r="H111" s="1" t="s">
        <v>506</v>
      </c>
    </row>
    <row r="112" spans="1:8" x14ac:dyDescent="0.3">
      <c r="A112" s="1">
        <f>190+220+50+180</f>
        <v>640</v>
      </c>
      <c r="B112" s="1" t="s">
        <v>367</v>
      </c>
      <c r="C112" s="1" t="s">
        <v>72</v>
      </c>
      <c r="D112" s="1" t="s">
        <v>281</v>
      </c>
      <c r="E112" s="1" t="s">
        <v>71</v>
      </c>
      <c r="F112" s="1" t="s">
        <v>241</v>
      </c>
      <c r="G112" s="1" t="s">
        <v>137</v>
      </c>
      <c r="H112" s="1" t="s">
        <v>507</v>
      </c>
    </row>
    <row r="113" spans="1:8" x14ac:dyDescent="0.3">
      <c r="A113" s="1">
        <f>160+220+50+180</f>
        <v>610</v>
      </c>
      <c r="B113" s="1" t="s">
        <v>368</v>
      </c>
      <c r="C113" s="7" t="s">
        <v>263</v>
      </c>
      <c r="D113" s="1" t="s">
        <v>369</v>
      </c>
      <c r="E113" s="1" t="s">
        <v>71</v>
      </c>
      <c r="F113" s="1" t="s">
        <v>241</v>
      </c>
      <c r="G113" s="1" t="s">
        <v>137</v>
      </c>
      <c r="H113" s="1" t="s">
        <v>508</v>
      </c>
    </row>
    <row r="114" spans="1:8" x14ac:dyDescent="0.3">
      <c r="A114" s="1">
        <f>190+340+50</f>
        <v>580</v>
      </c>
      <c r="B114" s="1" t="s">
        <v>384</v>
      </c>
      <c r="C114" s="1" t="s">
        <v>72</v>
      </c>
      <c r="D114" s="1" t="s">
        <v>387</v>
      </c>
      <c r="E114" s="1" t="s">
        <v>71</v>
      </c>
      <c r="G114" s="1" t="s">
        <v>137</v>
      </c>
      <c r="H114" s="1" t="s">
        <v>509</v>
      </c>
    </row>
    <row r="115" spans="1:8" x14ac:dyDescent="0.3">
      <c r="A115" s="1">
        <f>240+310+50</f>
        <v>600</v>
      </c>
      <c r="B115" s="1" t="s">
        <v>383</v>
      </c>
      <c r="C115" s="1" t="s">
        <v>269</v>
      </c>
      <c r="D115" s="1" t="s">
        <v>386</v>
      </c>
      <c r="E115" s="1" t="s">
        <v>71</v>
      </c>
      <c r="G115" s="1" t="s">
        <v>137</v>
      </c>
      <c r="H115" s="1" t="s">
        <v>510</v>
      </c>
    </row>
    <row r="116" spans="1:8" x14ac:dyDescent="0.3">
      <c r="G116" s="1">
        <v>0</v>
      </c>
    </row>
    <row r="117" spans="1:8" x14ac:dyDescent="0.3">
      <c r="A117" s="1">
        <f>240+220+180</f>
        <v>640</v>
      </c>
      <c r="B117" s="1" t="s">
        <v>371</v>
      </c>
      <c r="C117" s="1" t="s">
        <v>191</v>
      </c>
      <c r="D117" s="1" t="s">
        <v>91</v>
      </c>
      <c r="E117" s="1" t="s">
        <v>240</v>
      </c>
      <c r="G117" s="1" t="s">
        <v>138</v>
      </c>
      <c r="H117" s="1" t="s">
        <v>502</v>
      </c>
    </row>
    <row r="118" spans="1:8" x14ac:dyDescent="0.3">
      <c r="A118" s="1">
        <f>160+260+50+180</f>
        <v>650</v>
      </c>
      <c r="B118" s="1" t="s">
        <v>372</v>
      </c>
      <c r="C118" s="1" t="s">
        <v>107</v>
      </c>
      <c r="D118" s="1" t="s">
        <v>192</v>
      </c>
      <c r="E118" s="1" t="s">
        <v>71</v>
      </c>
      <c r="F118" s="1" t="s">
        <v>240</v>
      </c>
      <c r="G118" s="1" t="s">
        <v>138</v>
      </c>
      <c r="H118" s="1" t="s">
        <v>511</v>
      </c>
    </row>
    <row r="119" spans="1:8" x14ac:dyDescent="0.3">
      <c r="A119" s="1">
        <f>160+240+50+180</f>
        <v>630</v>
      </c>
      <c r="B119" s="1" t="s">
        <v>373</v>
      </c>
      <c r="C119" s="1" t="s">
        <v>107</v>
      </c>
      <c r="D119" s="8" t="s">
        <v>121</v>
      </c>
      <c r="E119" s="1" t="s">
        <v>71</v>
      </c>
      <c r="F119" s="1" t="s">
        <v>240</v>
      </c>
      <c r="G119" s="1" t="s">
        <v>138</v>
      </c>
      <c r="H119" s="1" t="s">
        <v>512</v>
      </c>
    </row>
    <row r="120" spans="1:8" x14ac:dyDescent="0.3">
      <c r="A120" s="1">
        <f>160+240+50+180</f>
        <v>630</v>
      </c>
      <c r="B120" s="1" t="s">
        <v>374</v>
      </c>
      <c r="C120" s="1" t="s">
        <v>107</v>
      </c>
      <c r="D120" s="1" t="s">
        <v>122</v>
      </c>
      <c r="E120" s="1" t="s">
        <v>71</v>
      </c>
      <c r="F120" s="1" t="s">
        <v>240</v>
      </c>
      <c r="G120" s="1" t="s">
        <v>138</v>
      </c>
      <c r="H120" s="1" t="s">
        <v>513</v>
      </c>
    </row>
    <row r="121" spans="1:8" x14ac:dyDescent="0.3">
      <c r="A121" s="1">
        <f>160+170+160+180</f>
        <v>670</v>
      </c>
      <c r="B121" s="1" t="s">
        <v>375</v>
      </c>
      <c r="C121" s="7" t="s">
        <v>263</v>
      </c>
      <c r="D121" s="1" t="s">
        <v>61</v>
      </c>
      <c r="E121" s="1" t="s">
        <v>53</v>
      </c>
      <c r="F121" s="1" t="s">
        <v>240</v>
      </c>
      <c r="G121" s="1" t="s">
        <v>138</v>
      </c>
      <c r="H121" s="1" t="s">
        <v>514</v>
      </c>
    </row>
    <row r="122" spans="1:8" x14ac:dyDescent="0.3">
      <c r="A122" s="1">
        <f>190+260+180</f>
        <v>630</v>
      </c>
      <c r="B122" s="1" t="s">
        <v>376</v>
      </c>
      <c r="C122" s="1" t="s">
        <v>72</v>
      </c>
      <c r="D122" s="1" t="s">
        <v>193</v>
      </c>
      <c r="E122" s="1" t="s">
        <v>240</v>
      </c>
      <c r="G122" s="1" t="s">
        <v>138</v>
      </c>
      <c r="H122" s="1" t="s">
        <v>515</v>
      </c>
    </row>
    <row r="124" spans="1:8" x14ac:dyDescent="0.3">
      <c r="A124" s="1">
        <f>500+100</f>
        <v>600</v>
      </c>
      <c r="B124" s="1" t="s">
        <v>391</v>
      </c>
      <c r="C124" s="1" t="s">
        <v>413</v>
      </c>
      <c r="D124" s="1" t="s">
        <v>407</v>
      </c>
      <c r="E124" s="1" t="s">
        <v>70</v>
      </c>
      <c r="G124" s="1" t="s">
        <v>399</v>
      </c>
      <c r="H124" s="1" t="s">
        <v>516</v>
      </c>
    </row>
    <row r="125" spans="1:8" x14ac:dyDescent="0.3">
      <c r="A125" s="1">
        <f>450+100+50</f>
        <v>600</v>
      </c>
      <c r="B125" s="1" t="s">
        <v>392</v>
      </c>
      <c r="C125" s="1" t="s">
        <v>403</v>
      </c>
      <c r="D125" s="1" t="s">
        <v>70</v>
      </c>
      <c r="F125" s="1" t="s">
        <v>204</v>
      </c>
      <c r="G125" s="1" t="s">
        <v>399</v>
      </c>
      <c r="H125" s="1" t="s">
        <v>517</v>
      </c>
    </row>
    <row r="126" spans="1:8" x14ac:dyDescent="0.3">
      <c r="A126" s="1">
        <f>450+100+50</f>
        <v>600</v>
      </c>
      <c r="B126" s="1" t="s">
        <v>393</v>
      </c>
      <c r="C126" s="1" t="s">
        <v>404</v>
      </c>
      <c r="D126" s="1" t="s">
        <v>70</v>
      </c>
      <c r="F126" s="1" t="s">
        <v>204</v>
      </c>
      <c r="G126" s="1" t="s">
        <v>399</v>
      </c>
      <c r="H126" s="1" t="s">
        <v>518</v>
      </c>
    </row>
    <row r="127" spans="1:8" x14ac:dyDescent="0.3">
      <c r="A127" s="1">
        <f>460+100+50</f>
        <v>610</v>
      </c>
      <c r="B127" s="1" t="s">
        <v>394</v>
      </c>
      <c r="C127" s="1" t="s">
        <v>405</v>
      </c>
      <c r="D127" s="1" t="s">
        <v>70</v>
      </c>
      <c r="F127" s="1" t="s">
        <v>204</v>
      </c>
      <c r="G127" s="1" t="s">
        <v>399</v>
      </c>
      <c r="H127" s="1" t="s">
        <v>519</v>
      </c>
    </row>
    <row r="128" spans="1:8" x14ac:dyDescent="0.3">
      <c r="A128" s="1">
        <f>440+100+50</f>
        <v>590</v>
      </c>
      <c r="B128" s="1" t="s">
        <v>395</v>
      </c>
      <c r="C128" s="1" t="s">
        <v>408</v>
      </c>
      <c r="D128" s="1" t="s">
        <v>409</v>
      </c>
      <c r="E128" s="1" t="s">
        <v>70</v>
      </c>
      <c r="F128" s="1" t="s">
        <v>204</v>
      </c>
      <c r="G128" s="1" t="s">
        <v>399</v>
      </c>
      <c r="H128" s="1" t="s">
        <v>520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08AB3-F240-DC44-A37D-BD97F6D2B55A}">
  <dimension ref="A3:H128"/>
  <sheetViews>
    <sheetView topLeftCell="D1" zoomScaleNormal="100" workbookViewId="0">
      <selection activeCell="H8" sqref="H8:H128"/>
    </sheetView>
  </sheetViews>
  <sheetFormatPr defaultColWidth="10.796875" defaultRowHeight="14.4" x14ac:dyDescent="0.3"/>
  <cols>
    <col min="1" max="1" width="10.796875" style="1"/>
    <col min="2" max="2" width="32.19921875" style="1" bestFit="1" customWidth="1"/>
    <col min="3" max="3" width="50.69921875" style="1" bestFit="1" customWidth="1"/>
    <col min="4" max="4" width="55.19921875" style="1" customWidth="1"/>
    <col min="5" max="5" width="39" style="1" bestFit="1" customWidth="1"/>
    <col min="6" max="6" width="37.19921875" style="1" bestFit="1" customWidth="1"/>
    <col min="7" max="16384" width="10.796875" style="1"/>
  </cols>
  <sheetData>
    <row r="3" spans="1:8" x14ac:dyDescent="0.3">
      <c r="C3" s="2" t="s">
        <v>2</v>
      </c>
      <c r="D3" s="3" t="s">
        <v>0</v>
      </c>
      <c r="E3" s="3" t="s">
        <v>1</v>
      </c>
      <c r="F3" s="9" t="s">
        <v>141</v>
      </c>
      <c r="G3" s="1" t="s">
        <v>400</v>
      </c>
    </row>
    <row r="4" spans="1:8" x14ac:dyDescent="0.3">
      <c r="C4" s="2">
        <v>2200</v>
      </c>
      <c r="D4" s="4">
        <f>C4*32.5%</f>
        <v>715</v>
      </c>
      <c r="E4" s="4">
        <f>C4*32.5%</f>
        <v>715</v>
      </c>
      <c r="F4" s="9" t="s">
        <v>142</v>
      </c>
      <c r="G4" s="1" t="s">
        <v>401</v>
      </c>
    </row>
    <row r="5" spans="1:8" x14ac:dyDescent="0.3">
      <c r="F5" s="9" t="s">
        <v>143</v>
      </c>
      <c r="G5" s="1" t="s">
        <v>402</v>
      </c>
    </row>
    <row r="6" spans="1:8" ht="15.6" x14ac:dyDescent="0.3">
      <c r="D6" s="5" t="s">
        <v>140</v>
      </c>
    </row>
    <row r="7" spans="1:8" x14ac:dyDescent="0.3">
      <c r="B7" s="6" t="s">
        <v>282</v>
      </c>
    </row>
    <row r="8" spans="1:8" x14ac:dyDescent="0.3">
      <c r="A8" s="1">
        <f>180+280+200</f>
        <v>660</v>
      </c>
      <c r="B8" s="1" t="s">
        <v>283</v>
      </c>
      <c r="C8" s="1" t="s">
        <v>194</v>
      </c>
      <c r="D8" s="1" t="s">
        <v>380</v>
      </c>
      <c r="E8" s="1" t="s">
        <v>7</v>
      </c>
      <c r="G8" s="1" t="s">
        <v>123</v>
      </c>
      <c r="H8" s="1" t="s">
        <v>417</v>
      </c>
    </row>
    <row r="9" spans="1:8" x14ac:dyDescent="0.3">
      <c r="A9" s="1">
        <f>180+280+190</f>
        <v>650</v>
      </c>
      <c r="B9" s="1" t="s">
        <v>284</v>
      </c>
      <c r="C9" s="1" t="s">
        <v>194</v>
      </c>
      <c r="D9" s="1" t="s">
        <v>233</v>
      </c>
      <c r="E9" s="1" t="s">
        <v>8</v>
      </c>
      <c r="G9" s="1" t="s">
        <v>123</v>
      </c>
      <c r="H9" s="1" t="s">
        <v>421</v>
      </c>
    </row>
    <row r="10" spans="1:8" x14ac:dyDescent="0.3">
      <c r="A10" s="1">
        <f>180+320+170</f>
        <v>670</v>
      </c>
      <c r="B10" s="1" t="s">
        <v>285</v>
      </c>
      <c r="C10" s="1" t="s">
        <v>194</v>
      </c>
      <c r="D10" s="1" t="s">
        <v>245</v>
      </c>
      <c r="E10" s="1" t="s">
        <v>9</v>
      </c>
      <c r="G10" s="1" t="s">
        <v>123</v>
      </c>
      <c r="H10" s="1" t="s">
        <v>422</v>
      </c>
    </row>
    <row r="11" spans="1:8" x14ac:dyDescent="0.3">
      <c r="A11" s="1">
        <f>180+280+190</f>
        <v>650</v>
      </c>
      <c r="B11" s="1" t="s">
        <v>286</v>
      </c>
      <c r="C11" s="1" t="s">
        <v>195</v>
      </c>
      <c r="D11" s="1" t="s">
        <v>380</v>
      </c>
      <c r="E11" s="1" t="s">
        <v>72</v>
      </c>
      <c r="G11" s="1" t="s">
        <v>123</v>
      </c>
      <c r="H11" s="1" t="s">
        <v>423</v>
      </c>
    </row>
    <row r="12" spans="1:8" x14ac:dyDescent="0.3">
      <c r="A12" s="1">
        <f>180+280+190</f>
        <v>650</v>
      </c>
      <c r="B12" s="1" t="s">
        <v>287</v>
      </c>
      <c r="C12" s="1" t="s">
        <v>195</v>
      </c>
      <c r="D12" s="1" t="s">
        <v>233</v>
      </c>
      <c r="E12" s="1" t="s">
        <v>72</v>
      </c>
      <c r="G12" s="1" t="s">
        <v>123</v>
      </c>
      <c r="H12" s="1" t="s">
        <v>425</v>
      </c>
    </row>
    <row r="13" spans="1:8" x14ac:dyDescent="0.3">
      <c r="A13" s="1">
        <f>180+320+200</f>
        <v>700</v>
      </c>
      <c r="B13" s="1" t="s">
        <v>288</v>
      </c>
      <c r="C13" s="1" t="s">
        <v>195</v>
      </c>
      <c r="D13" s="1" t="s">
        <v>245</v>
      </c>
      <c r="E13" s="1" t="s">
        <v>72</v>
      </c>
      <c r="G13" s="1" t="s">
        <v>123</v>
      </c>
      <c r="H13" s="1" t="s">
        <v>424</v>
      </c>
    </row>
    <row r="14" spans="1:8" x14ac:dyDescent="0.3">
      <c r="G14" s="1">
        <v>0</v>
      </c>
    </row>
    <row r="15" spans="1:8" x14ac:dyDescent="0.3">
      <c r="A15" s="1">
        <f>320+280+60</f>
        <v>660</v>
      </c>
      <c r="B15" s="1" t="s">
        <v>289</v>
      </c>
      <c r="C15" s="1" t="s">
        <v>147</v>
      </c>
      <c r="D15" s="1" t="s">
        <v>214</v>
      </c>
      <c r="E15" s="1" t="s">
        <v>201</v>
      </c>
      <c r="G15" s="1" t="s">
        <v>124</v>
      </c>
      <c r="H15" s="1" t="s">
        <v>428</v>
      </c>
    </row>
    <row r="16" spans="1:8" x14ac:dyDescent="0.3">
      <c r="A16" s="1">
        <f>320+320+60</f>
        <v>700</v>
      </c>
      <c r="B16" s="1" t="s">
        <v>291</v>
      </c>
      <c r="C16" s="1" t="s">
        <v>147</v>
      </c>
      <c r="D16" s="1" t="s">
        <v>234</v>
      </c>
      <c r="E16" s="1" t="s">
        <v>201</v>
      </c>
      <c r="G16" s="1" t="s">
        <v>124</v>
      </c>
      <c r="H16" s="1" t="s">
        <v>418</v>
      </c>
    </row>
    <row r="17" spans="1:8" x14ac:dyDescent="0.3">
      <c r="A17" s="1">
        <f>320+300+60</f>
        <v>680</v>
      </c>
      <c r="B17" s="1" t="s">
        <v>290</v>
      </c>
      <c r="C17" s="1" t="s">
        <v>147</v>
      </c>
      <c r="D17" s="1" t="s">
        <v>215</v>
      </c>
      <c r="E17" s="1" t="s">
        <v>201</v>
      </c>
      <c r="G17" s="1" t="s">
        <v>124</v>
      </c>
      <c r="H17" s="1" t="s">
        <v>431</v>
      </c>
    </row>
    <row r="18" spans="1:8" x14ac:dyDescent="0.3">
      <c r="A18" s="1">
        <f>140+320+160+60</f>
        <v>680</v>
      </c>
      <c r="B18" s="1" t="s">
        <v>294</v>
      </c>
      <c r="C18" s="1" t="s">
        <v>149</v>
      </c>
      <c r="D18" s="1" t="s">
        <v>235</v>
      </c>
      <c r="E18" s="7" t="s">
        <v>17</v>
      </c>
      <c r="F18" s="7" t="s">
        <v>201</v>
      </c>
      <c r="G18" s="1" t="s">
        <v>124</v>
      </c>
      <c r="H18" s="1" t="s">
        <v>432</v>
      </c>
    </row>
    <row r="19" spans="1:8" x14ac:dyDescent="0.3">
      <c r="A19" s="1">
        <f>140+320+180+60</f>
        <v>700</v>
      </c>
      <c r="B19" s="1" t="s">
        <v>292</v>
      </c>
      <c r="C19" s="1" t="s">
        <v>149</v>
      </c>
      <c r="D19" s="1" t="s">
        <v>234</v>
      </c>
      <c r="E19" s="1" t="s">
        <v>15</v>
      </c>
      <c r="F19" s="7" t="s">
        <v>201</v>
      </c>
      <c r="G19" s="1" t="s">
        <v>124</v>
      </c>
      <c r="H19" s="1" t="s">
        <v>426</v>
      </c>
    </row>
    <row r="20" spans="1:8" x14ac:dyDescent="0.3">
      <c r="A20" s="1">
        <f>140+300+180+60</f>
        <v>680</v>
      </c>
      <c r="B20" s="1" t="s">
        <v>293</v>
      </c>
      <c r="C20" s="1" t="s">
        <v>149</v>
      </c>
      <c r="D20" s="1" t="s">
        <v>215</v>
      </c>
      <c r="E20" s="1" t="s">
        <v>236</v>
      </c>
      <c r="F20" s="7" t="s">
        <v>201</v>
      </c>
      <c r="G20" s="1" t="s">
        <v>124</v>
      </c>
      <c r="H20" s="1" t="s">
        <v>433</v>
      </c>
    </row>
    <row r="21" spans="1:8" x14ac:dyDescent="0.3">
      <c r="G21" s="1">
        <v>0</v>
      </c>
    </row>
    <row r="22" spans="1:8" x14ac:dyDescent="0.3">
      <c r="A22" s="1">
        <f>420+90+150</f>
        <v>660</v>
      </c>
      <c r="B22" s="1" t="s">
        <v>295</v>
      </c>
      <c r="C22" s="1" t="s">
        <v>237</v>
      </c>
      <c r="D22" s="1" t="s">
        <v>70</v>
      </c>
      <c r="E22" s="1" t="s">
        <v>239</v>
      </c>
      <c r="G22" s="1" t="s">
        <v>125</v>
      </c>
      <c r="H22" s="1" t="s">
        <v>429</v>
      </c>
    </row>
    <row r="23" spans="1:8" x14ac:dyDescent="0.3">
      <c r="A23" s="1">
        <f>390+100+150</f>
        <v>640</v>
      </c>
      <c r="B23" s="1" t="s">
        <v>295</v>
      </c>
      <c r="C23" s="1" t="s">
        <v>238</v>
      </c>
      <c r="D23" s="1" t="s">
        <v>70</v>
      </c>
      <c r="E23" s="1" t="s">
        <v>239</v>
      </c>
      <c r="G23" s="1" t="s">
        <v>125</v>
      </c>
      <c r="H23" s="1" t="s">
        <v>435</v>
      </c>
    </row>
    <row r="24" spans="1:8" x14ac:dyDescent="0.3">
      <c r="A24" s="1">
        <f>450+100+100</f>
        <v>650</v>
      </c>
      <c r="B24" s="1" t="s">
        <v>295</v>
      </c>
      <c r="C24" s="1" t="s">
        <v>219</v>
      </c>
      <c r="D24" s="1" t="s">
        <v>70</v>
      </c>
      <c r="E24" s="1" t="s">
        <v>150</v>
      </c>
      <c r="G24" s="1" t="s">
        <v>125</v>
      </c>
      <c r="H24" s="1" t="s">
        <v>419</v>
      </c>
    </row>
    <row r="25" spans="1:8" x14ac:dyDescent="0.3">
      <c r="A25" s="1">
        <f>500+100+100</f>
        <v>700</v>
      </c>
      <c r="B25" s="1" t="s">
        <v>296</v>
      </c>
      <c r="C25" s="1" t="s">
        <v>267</v>
      </c>
      <c r="D25" s="1" t="s">
        <v>70</v>
      </c>
      <c r="E25" s="1" t="s">
        <v>150</v>
      </c>
      <c r="G25" s="1" t="s">
        <v>125</v>
      </c>
      <c r="H25" s="1" t="s">
        <v>436</v>
      </c>
    </row>
    <row r="26" spans="1:8" x14ac:dyDescent="0.3">
      <c r="G26" s="1">
        <v>0</v>
      </c>
    </row>
    <row r="27" spans="1:8" x14ac:dyDescent="0.3">
      <c r="A27" s="1">
        <f>380+100+40+120</f>
        <v>640</v>
      </c>
      <c r="B27" s="7" t="s">
        <v>297</v>
      </c>
      <c r="C27" s="1" t="s">
        <v>152</v>
      </c>
      <c r="D27" s="1" t="s">
        <v>70</v>
      </c>
      <c r="E27" s="1" t="s">
        <v>85</v>
      </c>
      <c r="F27" s="1" t="s">
        <v>221</v>
      </c>
      <c r="G27" s="1" t="s">
        <v>126</v>
      </c>
      <c r="H27" s="1" t="s">
        <v>430</v>
      </c>
    </row>
    <row r="28" spans="1:8" x14ac:dyDescent="0.3">
      <c r="A28" s="1">
        <f>200+210+100+120</f>
        <v>630</v>
      </c>
      <c r="B28" s="1" t="s">
        <v>298</v>
      </c>
      <c r="C28" s="1" t="s">
        <v>105</v>
      </c>
      <c r="D28" s="1" t="s">
        <v>197</v>
      </c>
      <c r="E28" s="1" t="s">
        <v>70</v>
      </c>
      <c r="F28" s="1" t="s">
        <v>221</v>
      </c>
      <c r="G28" s="1" t="s">
        <v>126</v>
      </c>
      <c r="H28" s="1" t="s">
        <v>437</v>
      </c>
    </row>
    <row r="29" spans="1:8" x14ac:dyDescent="0.3">
      <c r="A29" s="1">
        <f>200+210+100+120</f>
        <v>630</v>
      </c>
      <c r="B29" s="1" t="s">
        <v>299</v>
      </c>
      <c r="C29" s="1" t="s">
        <v>105</v>
      </c>
      <c r="D29" s="1" t="s">
        <v>198</v>
      </c>
      <c r="E29" s="1" t="s">
        <v>70</v>
      </c>
      <c r="F29" s="1" t="s">
        <v>221</v>
      </c>
      <c r="G29" s="1" t="s">
        <v>126</v>
      </c>
      <c r="H29" s="1" t="s">
        <v>438</v>
      </c>
    </row>
    <row r="30" spans="1:8" x14ac:dyDescent="0.3">
      <c r="A30" s="1">
        <f>200+250+50+120</f>
        <v>620</v>
      </c>
      <c r="B30" s="1" t="s">
        <v>300</v>
      </c>
      <c r="C30" s="1" t="s">
        <v>105</v>
      </c>
      <c r="D30" s="1" t="s">
        <v>47</v>
      </c>
      <c r="E30" s="1" t="s">
        <v>71</v>
      </c>
      <c r="F30" s="1" t="s">
        <v>221</v>
      </c>
      <c r="G30" s="1" t="s">
        <v>126</v>
      </c>
      <c r="H30" s="1" t="s">
        <v>420</v>
      </c>
    </row>
    <row r="31" spans="1:8" x14ac:dyDescent="0.3">
      <c r="A31" s="1">
        <f>200+240+70+120</f>
        <v>630</v>
      </c>
      <c r="B31" s="1" t="s">
        <v>301</v>
      </c>
      <c r="C31" s="1" t="s">
        <v>105</v>
      </c>
      <c r="D31" s="1" t="s">
        <v>199</v>
      </c>
      <c r="E31" s="1" t="s">
        <v>111</v>
      </c>
      <c r="F31" s="1" t="s">
        <v>221</v>
      </c>
      <c r="G31" s="1" t="s">
        <v>126</v>
      </c>
      <c r="H31" s="1" t="s">
        <v>427</v>
      </c>
    </row>
    <row r="32" spans="1:8" x14ac:dyDescent="0.3">
      <c r="A32" s="1">
        <f>200+240+70+120</f>
        <v>630</v>
      </c>
      <c r="B32" s="1" t="s">
        <v>302</v>
      </c>
      <c r="C32" s="1" t="s">
        <v>105</v>
      </c>
      <c r="D32" s="1" t="s">
        <v>200</v>
      </c>
      <c r="E32" s="1" t="s">
        <v>111</v>
      </c>
      <c r="F32" s="1" t="s">
        <v>221</v>
      </c>
      <c r="G32" s="1" t="s">
        <v>126</v>
      </c>
      <c r="H32" s="1" t="s">
        <v>439</v>
      </c>
    </row>
    <row r="33" spans="1:8" x14ac:dyDescent="0.3">
      <c r="G33" s="1">
        <v>0</v>
      </c>
    </row>
    <row r="34" spans="1:8" x14ac:dyDescent="0.3">
      <c r="A34" s="1">
        <f>190+160+100+180</f>
        <v>630</v>
      </c>
      <c r="B34" s="1" t="s">
        <v>303</v>
      </c>
      <c r="C34" s="1" t="s">
        <v>72</v>
      </c>
      <c r="D34" s="1" t="s">
        <v>53</v>
      </c>
      <c r="E34" s="1" t="s">
        <v>70</v>
      </c>
      <c r="F34" s="1" t="s">
        <v>240</v>
      </c>
      <c r="G34" s="1" t="s">
        <v>127</v>
      </c>
      <c r="H34" s="1" t="s">
        <v>434</v>
      </c>
    </row>
    <row r="35" spans="1:8" x14ac:dyDescent="0.3">
      <c r="A35" s="1">
        <f>190+160+100+180</f>
        <v>630</v>
      </c>
      <c r="B35" s="1" t="s">
        <v>304</v>
      </c>
      <c r="C35" s="1" t="s">
        <v>72</v>
      </c>
      <c r="D35" s="1" t="s">
        <v>54</v>
      </c>
      <c r="E35" s="1" t="s">
        <v>70</v>
      </c>
      <c r="F35" s="1" t="s">
        <v>240</v>
      </c>
      <c r="G35" s="1" t="s">
        <v>127</v>
      </c>
      <c r="H35" s="1" t="s">
        <v>442</v>
      </c>
    </row>
    <row r="36" spans="1:8" x14ac:dyDescent="0.3">
      <c r="A36" s="1">
        <f>190+160+100+180</f>
        <v>630</v>
      </c>
      <c r="B36" s="1" t="s">
        <v>305</v>
      </c>
      <c r="C36" s="1" t="s">
        <v>72</v>
      </c>
      <c r="D36" s="1" t="s">
        <v>55</v>
      </c>
      <c r="E36" s="1" t="s">
        <v>70</v>
      </c>
      <c r="F36" s="1" t="s">
        <v>240</v>
      </c>
      <c r="G36" s="1" t="s">
        <v>127</v>
      </c>
      <c r="H36" s="1" t="s">
        <v>443</v>
      </c>
    </row>
    <row r="37" spans="1:8" x14ac:dyDescent="0.3">
      <c r="A37" s="1">
        <f>190+180+100+180</f>
        <v>650</v>
      </c>
      <c r="B37" s="1" t="s">
        <v>306</v>
      </c>
      <c r="C37" s="1" t="s">
        <v>72</v>
      </c>
      <c r="D37" s="1" t="s">
        <v>56</v>
      </c>
      <c r="E37" s="1" t="s">
        <v>70</v>
      </c>
      <c r="F37" s="1" t="s">
        <v>240</v>
      </c>
      <c r="G37" s="1" t="s">
        <v>127</v>
      </c>
      <c r="H37" s="1" t="s">
        <v>444</v>
      </c>
    </row>
    <row r="38" spans="1:8" x14ac:dyDescent="0.3">
      <c r="A38" s="1">
        <f>190+180+100+180</f>
        <v>650</v>
      </c>
      <c r="B38" s="1" t="s">
        <v>307</v>
      </c>
      <c r="C38" s="1" t="s">
        <v>72</v>
      </c>
      <c r="D38" s="1" t="s">
        <v>58</v>
      </c>
      <c r="E38" s="1" t="s">
        <v>70</v>
      </c>
      <c r="F38" s="1" t="s">
        <v>240</v>
      </c>
      <c r="G38" s="1" t="s">
        <v>127</v>
      </c>
      <c r="H38" s="1" t="s">
        <v>445</v>
      </c>
    </row>
    <row r="39" spans="1:8" x14ac:dyDescent="0.3">
      <c r="A39" s="1">
        <f>190+180+100+180</f>
        <v>650</v>
      </c>
      <c r="B39" s="1" t="s">
        <v>308</v>
      </c>
      <c r="C39" s="1" t="s">
        <v>72</v>
      </c>
      <c r="D39" s="1" t="s">
        <v>59</v>
      </c>
      <c r="E39" s="1" t="s">
        <v>70</v>
      </c>
      <c r="F39" s="1" t="s">
        <v>240</v>
      </c>
      <c r="G39" s="1" t="s">
        <v>127</v>
      </c>
      <c r="H39" s="1" t="s">
        <v>446</v>
      </c>
    </row>
    <row r="40" spans="1:8" x14ac:dyDescent="0.3">
      <c r="G40" s="7">
        <v>0</v>
      </c>
    </row>
    <row r="41" spans="1:8" x14ac:dyDescent="0.3">
      <c r="A41" s="1">
        <f>160+180+100+180</f>
        <v>620</v>
      </c>
      <c r="B41" s="1" t="s">
        <v>309</v>
      </c>
      <c r="C41" s="7" t="s">
        <v>263</v>
      </c>
      <c r="D41" s="1" t="s">
        <v>57</v>
      </c>
      <c r="E41" s="1" t="s">
        <v>70</v>
      </c>
      <c r="F41" s="1" t="s">
        <v>241</v>
      </c>
      <c r="G41" s="1" t="s">
        <v>128</v>
      </c>
      <c r="H41" s="1" t="s">
        <v>440</v>
      </c>
    </row>
    <row r="42" spans="1:8" x14ac:dyDescent="0.3">
      <c r="A42" s="1">
        <f>160+220+100+180</f>
        <v>660</v>
      </c>
      <c r="B42" s="1" t="s">
        <v>310</v>
      </c>
      <c r="C42" s="7" t="s">
        <v>263</v>
      </c>
      <c r="D42" s="1" t="s">
        <v>155</v>
      </c>
      <c r="E42" s="1" t="s">
        <v>70</v>
      </c>
      <c r="F42" s="1" t="s">
        <v>241</v>
      </c>
      <c r="G42" s="1" t="s">
        <v>128</v>
      </c>
      <c r="H42" s="1" t="s">
        <v>448</v>
      </c>
    </row>
    <row r="43" spans="1:8" x14ac:dyDescent="0.3">
      <c r="A43" s="1">
        <f>160+140+160+180</f>
        <v>640</v>
      </c>
      <c r="B43" s="1" t="s">
        <v>311</v>
      </c>
      <c r="C43" s="7" t="s">
        <v>263</v>
      </c>
      <c r="D43" s="1" t="s">
        <v>246</v>
      </c>
      <c r="E43" s="1" t="s">
        <v>57</v>
      </c>
      <c r="F43" s="1" t="s">
        <v>241</v>
      </c>
      <c r="G43" s="1" t="s">
        <v>128</v>
      </c>
      <c r="H43" s="1" t="s">
        <v>449</v>
      </c>
    </row>
    <row r="44" spans="1:8" x14ac:dyDescent="0.3">
      <c r="A44" s="1">
        <f>160+140+160+180</f>
        <v>640</v>
      </c>
      <c r="B44" s="1" t="s">
        <v>312</v>
      </c>
      <c r="C44" s="7" t="s">
        <v>263</v>
      </c>
      <c r="D44" s="1" t="s">
        <v>278</v>
      </c>
      <c r="E44" s="1" t="s">
        <v>54</v>
      </c>
      <c r="F44" s="1" t="s">
        <v>241</v>
      </c>
      <c r="G44" s="1" t="s">
        <v>128</v>
      </c>
      <c r="H44" s="1" t="s">
        <v>450</v>
      </c>
    </row>
    <row r="45" spans="1:8" x14ac:dyDescent="0.3">
      <c r="A45" s="1">
        <f>160+140+180+180</f>
        <v>660</v>
      </c>
      <c r="B45" s="1" t="s">
        <v>313</v>
      </c>
      <c r="C45" s="7" t="s">
        <v>263</v>
      </c>
      <c r="D45" s="1" t="s">
        <v>271</v>
      </c>
      <c r="E45" s="1" t="s">
        <v>57</v>
      </c>
      <c r="F45" s="1" t="s">
        <v>241</v>
      </c>
      <c r="G45" s="1" t="s">
        <v>128</v>
      </c>
      <c r="H45" s="1" t="s">
        <v>451</v>
      </c>
    </row>
    <row r="46" spans="1:8" x14ac:dyDescent="0.3">
      <c r="A46" s="1">
        <f>160+140+180+180</f>
        <v>660</v>
      </c>
      <c r="B46" s="7" t="s">
        <v>314</v>
      </c>
      <c r="C46" s="7" t="s">
        <v>263</v>
      </c>
      <c r="D46" s="1" t="s">
        <v>272</v>
      </c>
      <c r="E46" s="1" t="s">
        <v>57</v>
      </c>
      <c r="F46" s="1" t="s">
        <v>241</v>
      </c>
      <c r="G46" s="1" t="s">
        <v>128</v>
      </c>
      <c r="H46" s="1" t="s">
        <v>452</v>
      </c>
    </row>
    <row r="47" spans="1:8" x14ac:dyDescent="0.3">
      <c r="G47" s="7">
        <v>0</v>
      </c>
    </row>
    <row r="48" spans="1:8" x14ac:dyDescent="0.3">
      <c r="A48" s="1">
        <f>160+140+100+180</f>
        <v>580</v>
      </c>
      <c r="B48" s="7" t="s">
        <v>315</v>
      </c>
      <c r="C48" s="7" t="s">
        <v>263</v>
      </c>
      <c r="D48" s="1" t="s">
        <v>273</v>
      </c>
      <c r="E48" s="1" t="s">
        <v>70</v>
      </c>
      <c r="F48" s="1" t="s">
        <v>242</v>
      </c>
      <c r="G48" s="1" t="s">
        <v>129</v>
      </c>
      <c r="H48" s="1" t="s">
        <v>441</v>
      </c>
    </row>
    <row r="49" spans="1:8" x14ac:dyDescent="0.3">
      <c r="A49" s="1">
        <f>160+160+160+180</f>
        <v>660</v>
      </c>
      <c r="B49" s="1" t="s">
        <v>316</v>
      </c>
      <c r="C49" s="7" t="s">
        <v>263</v>
      </c>
      <c r="D49" s="1" t="s">
        <v>279</v>
      </c>
      <c r="E49" s="1" t="s">
        <v>56</v>
      </c>
      <c r="F49" s="1" t="s">
        <v>242</v>
      </c>
      <c r="G49" s="1" t="s">
        <v>129</v>
      </c>
      <c r="H49" s="1" t="s">
        <v>455</v>
      </c>
    </row>
    <row r="50" spans="1:8" x14ac:dyDescent="0.3">
      <c r="A50" s="1">
        <f>160+160+80+180</f>
        <v>580</v>
      </c>
      <c r="B50" s="1" t="s">
        <v>317</v>
      </c>
      <c r="C50" s="7" t="s">
        <v>263</v>
      </c>
      <c r="D50" s="1" t="s">
        <v>156</v>
      </c>
      <c r="E50" s="1" t="s">
        <v>70</v>
      </c>
      <c r="F50" s="1" t="s">
        <v>242</v>
      </c>
      <c r="G50" s="1" t="s">
        <v>129</v>
      </c>
      <c r="H50" s="1" t="s">
        <v>459</v>
      </c>
    </row>
    <row r="51" spans="1:8" x14ac:dyDescent="0.3">
      <c r="A51" s="1">
        <f>160+80+180+180</f>
        <v>600</v>
      </c>
      <c r="B51" s="1" t="s">
        <v>318</v>
      </c>
      <c r="C51" s="7" t="s">
        <v>263</v>
      </c>
      <c r="D51" s="1" t="s">
        <v>277</v>
      </c>
      <c r="E51" s="1" t="s">
        <v>56</v>
      </c>
      <c r="F51" s="1" t="s">
        <v>242</v>
      </c>
      <c r="G51" s="1" t="s">
        <v>129</v>
      </c>
      <c r="H51" s="1" t="s">
        <v>460</v>
      </c>
    </row>
    <row r="52" spans="1:8" x14ac:dyDescent="0.3">
      <c r="A52" s="1">
        <f>160+120+160+180</f>
        <v>620</v>
      </c>
      <c r="B52" s="1" t="s">
        <v>319</v>
      </c>
      <c r="C52" s="7" t="s">
        <v>263</v>
      </c>
      <c r="D52" s="1" t="s">
        <v>248</v>
      </c>
      <c r="E52" s="1" t="s">
        <v>53</v>
      </c>
      <c r="F52" s="1" t="s">
        <v>242</v>
      </c>
      <c r="G52" s="1" t="s">
        <v>129</v>
      </c>
      <c r="H52" s="1" t="s">
        <v>461</v>
      </c>
    </row>
    <row r="53" spans="1:8" x14ac:dyDescent="0.3">
      <c r="A53" s="1">
        <f>160+180+100+180</f>
        <v>620</v>
      </c>
      <c r="B53" s="1" t="s">
        <v>320</v>
      </c>
      <c r="C53" s="7" t="s">
        <v>263</v>
      </c>
      <c r="D53" s="1" t="s">
        <v>75</v>
      </c>
      <c r="E53" s="1" t="s">
        <v>70</v>
      </c>
      <c r="F53" s="1" t="s">
        <v>242</v>
      </c>
      <c r="G53" s="1" t="s">
        <v>129</v>
      </c>
      <c r="H53" s="1" t="s">
        <v>462</v>
      </c>
    </row>
    <row r="54" spans="1:8" x14ac:dyDescent="0.3">
      <c r="A54" s="1">
        <f>240+200+100+120</f>
        <v>660</v>
      </c>
      <c r="B54" s="1" t="s">
        <v>389</v>
      </c>
      <c r="C54" s="1" t="s">
        <v>269</v>
      </c>
      <c r="D54" s="1" t="s">
        <v>390</v>
      </c>
      <c r="E54" s="1" t="s">
        <v>70</v>
      </c>
      <c r="F54" s="1" t="s">
        <v>222</v>
      </c>
      <c r="G54" s="1" t="s">
        <v>129</v>
      </c>
      <c r="H54" s="1" t="s">
        <v>463</v>
      </c>
    </row>
    <row r="55" spans="1:8" x14ac:dyDescent="0.3">
      <c r="G55" s="1">
        <v>0</v>
      </c>
    </row>
    <row r="56" spans="1:8" x14ac:dyDescent="0.3">
      <c r="A56" s="1">
        <f>160+180+100+150</f>
        <v>590</v>
      </c>
      <c r="B56" s="1" t="s">
        <v>321</v>
      </c>
      <c r="C56" s="7" t="s">
        <v>263</v>
      </c>
      <c r="D56" s="1" t="s">
        <v>76</v>
      </c>
      <c r="E56" s="1" t="s">
        <v>70</v>
      </c>
      <c r="F56" s="1" t="s">
        <v>239</v>
      </c>
      <c r="G56" s="1" t="s">
        <v>130</v>
      </c>
      <c r="H56" s="1" t="s">
        <v>447</v>
      </c>
    </row>
    <row r="57" spans="1:8" x14ac:dyDescent="0.3">
      <c r="A57" s="1">
        <f>160+210+100+150</f>
        <v>620</v>
      </c>
      <c r="B57" s="1" t="s">
        <v>322</v>
      </c>
      <c r="C57" s="7" t="s">
        <v>263</v>
      </c>
      <c r="D57" s="1" t="s">
        <v>223</v>
      </c>
      <c r="E57" s="1" t="s">
        <v>70</v>
      </c>
      <c r="F57" s="1" t="s">
        <v>239</v>
      </c>
      <c r="G57" s="1" t="s">
        <v>130</v>
      </c>
      <c r="H57" s="1" t="s">
        <v>456</v>
      </c>
    </row>
    <row r="58" spans="1:8" x14ac:dyDescent="0.3">
      <c r="A58" s="1">
        <f>160+180+100+150</f>
        <v>590</v>
      </c>
      <c r="B58" s="1" t="s">
        <v>323</v>
      </c>
      <c r="C58" s="7" t="s">
        <v>263</v>
      </c>
      <c r="D58" s="1" t="s">
        <v>276</v>
      </c>
      <c r="E58" s="1" t="s">
        <v>70</v>
      </c>
      <c r="F58" s="1" t="s">
        <v>239</v>
      </c>
      <c r="G58" s="1" t="s">
        <v>130</v>
      </c>
      <c r="H58" s="1" t="s">
        <v>464</v>
      </c>
    </row>
    <row r="59" spans="1:8" x14ac:dyDescent="0.3">
      <c r="A59" s="1">
        <f>160+260+100+150</f>
        <v>670</v>
      </c>
      <c r="B59" s="1" t="s">
        <v>326</v>
      </c>
      <c r="C59" s="7" t="s">
        <v>263</v>
      </c>
      <c r="D59" s="1" t="s">
        <v>249</v>
      </c>
      <c r="E59" s="1" t="s">
        <v>70</v>
      </c>
      <c r="F59" s="1" t="s">
        <v>239</v>
      </c>
      <c r="G59" s="1" t="s">
        <v>130</v>
      </c>
      <c r="H59" s="1" t="s">
        <v>465</v>
      </c>
    </row>
    <row r="60" spans="1:8" x14ac:dyDescent="0.3">
      <c r="A60" s="1">
        <f>160+280+100+150</f>
        <v>690</v>
      </c>
      <c r="B60" s="1" t="s">
        <v>324</v>
      </c>
      <c r="C60" s="7" t="s">
        <v>263</v>
      </c>
      <c r="D60" s="1" t="s">
        <v>250</v>
      </c>
      <c r="E60" s="1" t="s">
        <v>70</v>
      </c>
      <c r="F60" s="1" t="s">
        <v>239</v>
      </c>
      <c r="G60" s="1" t="s">
        <v>130</v>
      </c>
      <c r="H60" s="1" t="s">
        <v>466</v>
      </c>
    </row>
    <row r="61" spans="1:8" x14ac:dyDescent="0.3">
      <c r="A61" s="1">
        <f>160+320+50+150</f>
        <v>680</v>
      </c>
      <c r="B61" s="1" t="s">
        <v>325</v>
      </c>
      <c r="C61" s="7" t="s">
        <v>263</v>
      </c>
      <c r="D61" s="1" t="s">
        <v>251</v>
      </c>
      <c r="E61" s="1" t="s">
        <v>71</v>
      </c>
      <c r="F61" s="1" t="s">
        <v>239</v>
      </c>
      <c r="G61" s="1" t="s">
        <v>130</v>
      </c>
      <c r="H61" s="1" t="s">
        <v>467</v>
      </c>
    </row>
    <row r="62" spans="1:8" x14ac:dyDescent="0.3">
      <c r="G62" s="7">
        <v>0</v>
      </c>
    </row>
    <row r="63" spans="1:8" x14ac:dyDescent="0.3">
      <c r="A63" s="1">
        <f>360+40+90+150</f>
        <v>640</v>
      </c>
      <c r="B63" s="1" t="s">
        <v>329</v>
      </c>
      <c r="C63" s="1" t="s">
        <v>206</v>
      </c>
      <c r="D63" s="1" t="s">
        <v>85</v>
      </c>
      <c r="E63" s="1" t="s">
        <v>87</v>
      </c>
      <c r="F63" s="1" t="s">
        <v>243</v>
      </c>
      <c r="G63" s="1" t="s">
        <v>131</v>
      </c>
      <c r="H63" s="1" t="s">
        <v>453</v>
      </c>
    </row>
    <row r="64" spans="1:8" x14ac:dyDescent="0.3">
      <c r="A64" s="1">
        <f>390+100+150</f>
        <v>640</v>
      </c>
      <c r="B64" s="1" t="s">
        <v>327</v>
      </c>
      <c r="C64" s="1" t="s">
        <v>207</v>
      </c>
      <c r="D64" s="1" t="s">
        <v>160</v>
      </c>
      <c r="E64" s="1" t="s">
        <v>243</v>
      </c>
      <c r="G64" s="1" t="s">
        <v>131</v>
      </c>
      <c r="H64" s="1" t="s">
        <v>457</v>
      </c>
    </row>
    <row r="65" spans="1:8" x14ac:dyDescent="0.3">
      <c r="A65" s="1">
        <f>400+80+150</f>
        <v>630</v>
      </c>
      <c r="B65" s="1" t="s">
        <v>328</v>
      </c>
      <c r="C65" s="1" t="s">
        <v>224</v>
      </c>
      <c r="D65" s="1" t="s">
        <v>159</v>
      </c>
      <c r="E65" s="1" t="s">
        <v>243</v>
      </c>
      <c r="G65" s="1" t="s">
        <v>131</v>
      </c>
      <c r="H65" s="1" t="s">
        <v>469</v>
      </c>
    </row>
    <row r="66" spans="1:8" x14ac:dyDescent="0.3">
      <c r="A66" s="1">
        <f>440+100+150</f>
        <v>690</v>
      </c>
      <c r="B66" s="1" t="s">
        <v>330</v>
      </c>
      <c r="C66" s="1" t="s">
        <v>268</v>
      </c>
      <c r="D66" s="1" t="s">
        <v>70</v>
      </c>
      <c r="E66" s="1" t="s">
        <v>243</v>
      </c>
      <c r="G66" s="1" t="s">
        <v>131</v>
      </c>
      <c r="H66" s="1" t="s">
        <v>470</v>
      </c>
    </row>
    <row r="67" spans="1:8" x14ac:dyDescent="0.3">
      <c r="A67" s="1">
        <f>480+40+150</f>
        <v>670</v>
      </c>
      <c r="B67" s="1" t="s">
        <v>331</v>
      </c>
      <c r="C67" s="1" t="s">
        <v>252</v>
      </c>
      <c r="D67" s="1" t="s">
        <v>85</v>
      </c>
      <c r="E67" s="1" t="s">
        <v>243</v>
      </c>
      <c r="G67" s="1" t="s">
        <v>131</v>
      </c>
      <c r="H67" s="1" t="s">
        <v>471</v>
      </c>
    </row>
    <row r="68" spans="1:8" x14ac:dyDescent="0.3">
      <c r="G68" s="1">
        <v>0</v>
      </c>
    </row>
    <row r="69" spans="1:8" x14ac:dyDescent="0.3">
      <c r="A69" s="1">
        <f>240+240+180</f>
        <v>660</v>
      </c>
      <c r="B69" s="1" t="s">
        <v>332</v>
      </c>
      <c r="C69" s="1" t="s">
        <v>191</v>
      </c>
      <c r="D69" s="1" t="s">
        <v>161</v>
      </c>
      <c r="E69" s="1" t="s">
        <v>227</v>
      </c>
      <c r="G69" s="1" t="s">
        <v>132</v>
      </c>
      <c r="H69" s="1" t="s">
        <v>454</v>
      </c>
    </row>
    <row r="70" spans="1:8" x14ac:dyDescent="0.3">
      <c r="A70" s="1">
        <f>240+240+180</f>
        <v>660</v>
      </c>
      <c r="B70" s="1" t="s">
        <v>333</v>
      </c>
      <c r="C70" s="1" t="s">
        <v>191</v>
      </c>
      <c r="D70" s="1" t="s">
        <v>162</v>
      </c>
      <c r="E70" s="1" t="s">
        <v>227</v>
      </c>
      <c r="G70" s="1" t="s">
        <v>132</v>
      </c>
      <c r="H70" s="1" t="s">
        <v>458</v>
      </c>
    </row>
    <row r="71" spans="1:8" x14ac:dyDescent="0.3">
      <c r="A71" s="1">
        <f>200+200+50+180</f>
        <v>630</v>
      </c>
      <c r="B71" s="1" t="s">
        <v>334</v>
      </c>
      <c r="C71" s="1" t="s">
        <v>93</v>
      </c>
      <c r="D71" s="1" t="s">
        <v>163</v>
      </c>
      <c r="E71" s="1" t="s">
        <v>86</v>
      </c>
      <c r="F71" s="7" t="s">
        <v>227</v>
      </c>
      <c r="G71" s="1" t="s">
        <v>132</v>
      </c>
      <c r="H71" s="1" t="s">
        <v>473</v>
      </c>
    </row>
    <row r="72" spans="1:8" x14ac:dyDescent="0.3">
      <c r="A72" s="1">
        <f>200+60+150+240</f>
        <v>650</v>
      </c>
      <c r="B72" s="1" t="s">
        <v>335</v>
      </c>
      <c r="C72" s="1" t="s">
        <v>93</v>
      </c>
      <c r="D72" s="1" t="s">
        <v>89</v>
      </c>
      <c r="E72" s="1" t="s">
        <v>253</v>
      </c>
      <c r="F72" s="1" t="s">
        <v>254</v>
      </c>
      <c r="G72" s="1" t="s">
        <v>132</v>
      </c>
      <c r="H72" s="1" t="s">
        <v>474</v>
      </c>
    </row>
    <row r="73" spans="1:8" x14ac:dyDescent="0.3">
      <c r="A73" s="1">
        <f>240+200+50+180</f>
        <v>670</v>
      </c>
      <c r="B73" s="1" t="s">
        <v>336</v>
      </c>
      <c r="C73" s="1" t="s">
        <v>266</v>
      </c>
      <c r="D73" s="1" t="s">
        <v>163</v>
      </c>
      <c r="E73" s="1" t="s">
        <v>86</v>
      </c>
      <c r="F73" s="7" t="s">
        <v>227</v>
      </c>
      <c r="G73" s="1" t="s">
        <v>132</v>
      </c>
      <c r="H73" s="1" t="s">
        <v>475</v>
      </c>
    </row>
    <row r="74" spans="1:8" x14ac:dyDescent="0.3">
      <c r="G74" s="7">
        <v>0</v>
      </c>
    </row>
    <row r="75" spans="1:8" x14ac:dyDescent="0.3">
      <c r="A75" s="1">
        <f>160+140+160+180</f>
        <v>640</v>
      </c>
      <c r="B75" s="1" t="s">
        <v>337</v>
      </c>
      <c r="C75" s="1" t="s">
        <v>107</v>
      </c>
      <c r="D75" s="1" t="s">
        <v>95</v>
      </c>
      <c r="E75" s="1" t="s">
        <v>164</v>
      </c>
      <c r="F75" s="1" t="s">
        <v>240</v>
      </c>
      <c r="G75" s="1" t="s">
        <v>133</v>
      </c>
      <c r="H75" s="1" t="s">
        <v>468</v>
      </c>
    </row>
    <row r="76" spans="1:8" x14ac:dyDescent="0.3">
      <c r="A76" s="1">
        <f>160+160+150+180</f>
        <v>650</v>
      </c>
      <c r="B76" s="1" t="s">
        <v>339</v>
      </c>
      <c r="C76" s="1" t="s">
        <v>107</v>
      </c>
      <c r="D76" s="1" t="s">
        <v>165</v>
      </c>
      <c r="E76" s="1" t="s">
        <v>168</v>
      </c>
      <c r="F76" s="1" t="s">
        <v>240</v>
      </c>
      <c r="G76" s="1" t="s">
        <v>133</v>
      </c>
      <c r="H76" s="1" t="s">
        <v>477</v>
      </c>
    </row>
    <row r="77" spans="1:8" x14ac:dyDescent="0.3">
      <c r="A77" s="1">
        <f>160+160+130+180</f>
        <v>630</v>
      </c>
      <c r="B77" s="1" t="s">
        <v>338</v>
      </c>
      <c r="C77" s="1" t="s">
        <v>107</v>
      </c>
      <c r="D77" s="1" t="s">
        <v>166</v>
      </c>
      <c r="E77" s="1" t="s">
        <v>167</v>
      </c>
      <c r="F77" s="1" t="s">
        <v>240</v>
      </c>
      <c r="G77" s="1" t="s">
        <v>133</v>
      </c>
      <c r="H77" s="1" t="s">
        <v>478</v>
      </c>
    </row>
    <row r="78" spans="1:8" x14ac:dyDescent="0.3">
      <c r="A78" s="1">
        <f>240+240+180</f>
        <v>660</v>
      </c>
      <c r="B78" s="1" t="s">
        <v>340</v>
      </c>
      <c r="C78" s="1" t="s">
        <v>169</v>
      </c>
      <c r="D78" s="1" t="s">
        <v>162</v>
      </c>
      <c r="E78" s="1" t="s">
        <v>240</v>
      </c>
      <c r="G78" s="1" t="s">
        <v>133</v>
      </c>
      <c r="H78" s="1" t="s">
        <v>479</v>
      </c>
    </row>
    <row r="79" spans="1:8" x14ac:dyDescent="0.3">
      <c r="A79" s="1">
        <f>240+180+240</f>
        <v>660</v>
      </c>
      <c r="B79" s="1" t="s">
        <v>341</v>
      </c>
      <c r="C79" s="1" t="s">
        <v>169</v>
      </c>
      <c r="D79" s="1" t="s">
        <v>103</v>
      </c>
      <c r="E79" s="1" t="s">
        <v>255</v>
      </c>
      <c r="G79" s="1" t="s">
        <v>133</v>
      </c>
      <c r="H79" s="1" t="s">
        <v>480</v>
      </c>
    </row>
    <row r="80" spans="1:8" x14ac:dyDescent="0.3">
      <c r="A80" s="1">
        <f>240+180+50+180</f>
        <v>650</v>
      </c>
      <c r="B80" s="1" t="s">
        <v>342</v>
      </c>
      <c r="C80" s="1" t="s">
        <v>169</v>
      </c>
      <c r="D80" s="1" t="s">
        <v>104</v>
      </c>
      <c r="E80" s="1" t="s">
        <v>71</v>
      </c>
      <c r="F80" s="1" t="s">
        <v>240</v>
      </c>
      <c r="G80" s="1" t="s">
        <v>133</v>
      </c>
      <c r="H80" s="1" t="s">
        <v>481</v>
      </c>
    </row>
    <row r="81" spans="1:8" x14ac:dyDescent="0.3">
      <c r="G81" s="1">
        <v>0</v>
      </c>
    </row>
    <row r="82" spans="1:8" x14ac:dyDescent="0.3">
      <c r="A82" s="1">
        <f>420+50+180</f>
        <v>650</v>
      </c>
      <c r="B82" s="1" t="s">
        <v>343</v>
      </c>
      <c r="C82" s="1" t="s">
        <v>170</v>
      </c>
      <c r="D82" s="1" t="s">
        <v>71</v>
      </c>
      <c r="E82" s="1" t="s">
        <v>241</v>
      </c>
      <c r="G82" s="1" t="s">
        <v>134</v>
      </c>
      <c r="H82" s="1" t="s">
        <v>482</v>
      </c>
    </row>
    <row r="83" spans="1:8" x14ac:dyDescent="0.3">
      <c r="A83" s="1">
        <f>200+260+180</f>
        <v>640</v>
      </c>
      <c r="B83" s="1" t="s">
        <v>344</v>
      </c>
      <c r="C83" s="1" t="s">
        <v>105</v>
      </c>
      <c r="D83" s="1" t="s">
        <v>171</v>
      </c>
      <c r="E83" s="1" t="s">
        <v>241</v>
      </c>
      <c r="G83" s="1" t="s">
        <v>134</v>
      </c>
      <c r="H83" s="1" t="s">
        <v>484</v>
      </c>
    </row>
    <row r="84" spans="1:8" x14ac:dyDescent="0.3">
      <c r="A84" s="1">
        <f>190+240+240</f>
        <v>670</v>
      </c>
      <c r="B84" s="1" t="s">
        <v>345</v>
      </c>
      <c r="C84" s="1" t="s">
        <v>72</v>
      </c>
      <c r="D84" s="1" t="s">
        <v>172</v>
      </c>
      <c r="E84" s="1" t="s">
        <v>256</v>
      </c>
      <c r="G84" s="1" t="s">
        <v>134</v>
      </c>
      <c r="H84" s="1" t="s">
        <v>485</v>
      </c>
    </row>
    <row r="85" spans="1:8" x14ac:dyDescent="0.3">
      <c r="A85" s="1">
        <f>160+260+50+180</f>
        <v>650</v>
      </c>
      <c r="B85" s="1" t="s">
        <v>346</v>
      </c>
      <c r="C85" s="7" t="s">
        <v>263</v>
      </c>
      <c r="D85" s="1" t="s">
        <v>171</v>
      </c>
      <c r="E85" s="1" t="s">
        <v>71</v>
      </c>
      <c r="F85" s="1" t="s">
        <v>241</v>
      </c>
      <c r="G85" s="1" t="s">
        <v>134</v>
      </c>
      <c r="H85" s="1" t="s">
        <v>472</v>
      </c>
    </row>
    <row r="86" spans="1:8" x14ac:dyDescent="0.3">
      <c r="A86" s="1">
        <f>160+240+50+180</f>
        <v>630</v>
      </c>
      <c r="B86" s="1" t="s">
        <v>347</v>
      </c>
      <c r="C86" s="1" t="s">
        <v>107</v>
      </c>
      <c r="D86" s="1" t="s">
        <v>173</v>
      </c>
      <c r="E86" s="1" t="s">
        <v>71</v>
      </c>
      <c r="F86" s="1" t="s">
        <v>241</v>
      </c>
      <c r="G86" s="1" t="s">
        <v>134</v>
      </c>
      <c r="H86" s="1" t="s">
        <v>486</v>
      </c>
    </row>
    <row r="87" spans="1:8" x14ac:dyDescent="0.3">
      <c r="G87" s="1">
        <v>0</v>
      </c>
    </row>
    <row r="88" spans="1:8" x14ac:dyDescent="0.3">
      <c r="A88" s="1">
        <f>280+140+180</f>
        <v>600</v>
      </c>
      <c r="B88" s="1" t="s">
        <v>348</v>
      </c>
      <c r="C88" s="1" t="s">
        <v>174</v>
      </c>
      <c r="D88" s="1" t="s">
        <v>28</v>
      </c>
      <c r="E88" s="1" t="s">
        <v>194</v>
      </c>
      <c r="G88" s="1" t="s">
        <v>139</v>
      </c>
      <c r="H88" s="1" t="s">
        <v>476</v>
      </c>
    </row>
    <row r="89" spans="1:8" x14ac:dyDescent="0.3">
      <c r="A89" s="1">
        <f>240+210+180</f>
        <v>630</v>
      </c>
      <c r="B89" s="1" t="s">
        <v>349</v>
      </c>
      <c r="C89" s="1" t="s">
        <v>29</v>
      </c>
      <c r="D89" s="1" t="s">
        <v>379</v>
      </c>
      <c r="E89" s="1" t="s">
        <v>194</v>
      </c>
      <c r="G89" s="1" t="s">
        <v>139</v>
      </c>
      <c r="H89" s="1" t="s">
        <v>488</v>
      </c>
    </row>
    <row r="90" spans="1:8" x14ac:dyDescent="0.3">
      <c r="A90" s="1">
        <f>360+130+180</f>
        <v>670</v>
      </c>
      <c r="B90" s="1" t="s">
        <v>350</v>
      </c>
      <c r="C90" s="1" t="s">
        <v>257</v>
      </c>
      <c r="D90" s="1" t="s">
        <v>114</v>
      </c>
      <c r="E90" s="1" t="s">
        <v>194</v>
      </c>
      <c r="G90" s="1" t="s">
        <v>139</v>
      </c>
      <c r="H90" s="1" t="s">
        <v>489</v>
      </c>
    </row>
    <row r="91" spans="1:8" x14ac:dyDescent="0.3">
      <c r="A91" s="1">
        <f>340+140+180</f>
        <v>660</v>
      </c>
      <c r="B91" s="1" t="s">
        <v>294</v>
      </c>
      <c r="C91" s="1" t="s">
        <v>258</v>
      </c>
      <c r="D91" s="1" t="s">
        <v>116</v>
      </c>
      <c r="E91" s="1" t="s">
        <v>194</v>
      </c>
      <c r="G91" s="1" t="s">
        <v>139</v>
      </c>
      <c r="H91" s="1" t="s">
        <v>490</v>
      </c>
    </row>
    <row r="92" spans="1:8" x14ac:dyDescent="0.3">
      <c r="G92" s="1">
        <v>0</v>
      </c>
    </row>
    <row r="93" spans="1:8" x14ac:dyDescent="0.3">
      <c r="A93" s="1">
        <f>300+240+90</f>
        <v>630</v>
      </c>
      <c r="B93" s="1" t="s">
        <v>351</v>
      </c>
      <c r="C93" s="1" t="s">
        <v>177</v>
      </c>
      <c r="D93" s="1" t="s">
        <v>211</v>
      </c>
      <c r="E93" s="1" t="s">
        <v>4</v>
      </c>
      <c r="G93" s="1" t="s">
        <v>136</v>
      </c>
      <c r="H93" s="1" t="s">
        <v>483</v>
      </c>
    </row>
    <row r="94" spans="1:8" x14ac:dyDescent="0.3">
      <c r="A94" s="1">
        <f>130+210+100+180</f>
        <v>620</v>
      </c>
      <c r="B94" s="1" t="s">
        <v>352</v>
      </c>
      <c r="C94" s="1" t="s">
        <v>31</v>
      </c>
      <c r="D94" s="1" t="s">
        <v>178</v>
      </c>
      <c r="E94" s="1" t="s">
        <v>73</v>
      </c>
      <c r="F94" s="1" t="s">
        <v>195</v>
      </c>
      <c r="G94" s="1" t="s">
        <v>136</v>
      </c>
      <c r="H94" s="1" t="s">
        <v>491</v>
      </c>
    </row>
    <row r="95" spans="1:8" x14ac:dyDescent="0.3">
      <c r="A95" s="1">
        <f>250+190+270</f>
        <v>710</v>
      </c>
      <c r="B95" s="1" t="s">
        <v>366</v>
      </c>
      <c r="C95" s="1" t="s">
        <v>179</v>
      </c>
      <c r="D95" s="1" t="s">
        <v>26</v>
      </c>
      <c r="E95" s="1" t="s">
        <v>259</v>
      </c>
      <c r="G95" s="1" t="s">
        <v>136</v>
      </c>
      <c r="H95" s="1" t="s">
        <v>492</v>
      </c>
    </row>
    <row r="96" spans="1:8" x14ac:dyDescent="0.3">
      <c r="A96" s="1">
        <f>270+270+180</f>
        <v>720</v>
      </c>
      <c r="B96" s="1" t="s">
        <v>354</v>
      </c>
      <c r="C96" s="1" t="s">
        <v>180</v>
      </c>
      <c r="D96" s="1" t="s">
        <v>260</v>
      </c>
      <c r="E96" s="1" t="s">
        <v>195</v>
      </c>
      <c r="G96" s="1" t="s">
        <v>136</v>
      </c>
      <c r="H96" s="1" t="s">
        <v>493</v>
      </c>
    </row>
    <row r="97" spans="1:8" x14ac:dyDescent="0.3">
      <c r="A97" s="1">
        <f>250+220+180</f>
        <v>650</v>
      </c>
      <c r="B97" s="1" t="s">
        <v>355</v>
      </c>
      <c r="C97" s="1" t="s">
        <v>181</v>
      </c>
      <c r="D97" s="1" t="s">
        <v>36</v>
      </c>
      <c r="E97" s="1" t="s">
        <v>195</v>
      </c>
      <c r="G97" s="1" t="s">
        <v>136</v>
      </c>
      <c r="H97" s="1" t="s">
        <v>494</v>
      </c>
    </row>
    <row r="98" spans="1:8" x14ac:dyDescent="0.3">
      <c r="A98" s="1">
        <f>220+360+90</f>
        <v>670</v>
      </c>
      <c r="B98" s="1" t="s">
        <v>356</v>
      </c>
      <c r="C98" s="1" t="s">
        <v>24</v>
      </c>
      <c r="D98" s="1" t="s">
        <v>261</v>
      </c>
      <c r="E98" s="1" t="s">
        <v>4</v>
      </c>
      <c r="G98" s="1" t="s">
        <v>136</v>
      </c>
      <c r="H98" s="1" t="s">
        <v>495</v>
      </c>
    </row>
    <row r="99" spans="1:8" x14ac:dyDescent="0.3">
      <c r="G99" s="1">
        <v>0</v>
      </c>
    </row>
    <row r="100" spans="1:8" x14ac:dyDescent="0.3">
      <c r="A100" s="1">
        <f>180+250+200</f>
        <v>630</v>
      </c>
      <c r="B100" s="1" t="s">
        <v>357</v>
      </c>
      <c r="C100" s="1" t="s">
        <v>183</v>
      </c>
      <c r="D100" s="1" t="s">
        <v>230</v>
      </c>
      <c r="E100" s="1" t="s">
        <v>72</v>
      </c>
      <c r="G100" s="1" t="s">
        <v>135</v>
      </c>
      <c r="H100" s="1" t="s">
        <v>496</v>
      </c>
    </row>
    <row r="101" spans="1:8" x14ac:dyDescent="0.3">
      <c r="A101" s="1">
        <f>180+250+200</f>
        <v>630</v>
      </c>
      <c r="B101" s="1" t="s">
        <v>358</v>
      </c>
      <c r="C101" s="1" t="s">
        <v>183</v>
      </c>
      <c r="D101" s="1" t="s">
        <v>231</v>
      </c>
      <c r="E101" s="1" t="s">
        <v>72</v>
      </c>
      <c r="G101" s="1" t="s">
        <v>135</v>
      </c>
      <c r="H101" s="1" t="s">
        <v>487</v>
      </c>
    </row>
    <row r="102" spans="1:8" x14ac:dyDescent="0.3">
      <c r="A102" s="1">
        <f>180+250+200</f>
        <v>630</v>
      </c>
      <c r="B102" s="1" t="s">
        <v>359</v>
      </c>
      <c r="C102" s="1" t="s">
        <v>183</v>
      </c>
      <c r="D102" s="1" t="s">
        <v>232</v>
      </c>
      <c r="E102" s="1" t="s">
        <v>72</v>
      </c>
      <c r="G102" s="1" t="s">
        <v>135</v>
      </c>
      <c r="H102" s="1" t="s">
        <v>498</v>
      </c>
    </row>
    <row r="103" spans="1:8" x14ac:dyDescent="0.3">
      <c r="A103" s="1">
        <f>180+250+220</f>
        <v>650</v>
      </c>
      <c r="B103" s="1" t="s">
        <v>360</v>
      </c>
      <c r="C103" s="1" t="s">
        <v>184</v>
      </c>
      <c r="D103" s="1" t="s">
        <v>230</v>
      </c>
      <c r="E103" s="1" t="s">
        <v>36</v>
      </c>
      <c r="G103" s="1" t="s">
        <v>135</v>
      </c>
      <c r="H103" s="1" t="s">
        <v>499</v>
      </c>
    </row>
    <row r="104" spans="1:8" x14ac:dyDescent="0.3">
      <c r="A104" s="1">
        <f>180+250+200</f>
        <v>630</v>
      </c>
      <c r="B104" s="1" t="s">
        <v>358</v>
      </c>
      <c r="C104" s="1" t="s">
        <v>184</v>
      </c>
      <c r="D104" s="1" t="s">
        <v>231</v>
      </c>
      <c r="E104" s="1" t="s">
        <v>72</v>
      </c>
      <c r="G104" s="1" t="s">
        <v>135</v>
      </c>
      <c r="H104" s="1" t="s">
        <v>500</v>
      </c>
    </row>
    <row r="105" spans="1:8" x14ac:dyDescent="0.3">
      <c r="A105" s="1">
        <f>250+400</f>
        <v>650</v>
      </c>
      <c r="B105" s="1" t="s">
        <v>361</v>
      </c>
      <c r="C105" s="1" t="s">
        <v>232</v>
      </c>
      <c r="D105" s="1" t="s">
        <v>244</v>
      </c>
      <c r="G105" s="1" t="s">
        <v>135</v>
      </c>
      <c r="H105" s="1" t="s">
        <v>501</v>
      </c>
    </row>
    <row r="106" spans="1:8" x14ac:dyDescent="0.3">
      <c r="G106" s="1">
        <v>0</v>
      </c>
    </row>
    <row r="107" spans="1:8" x14ac:dyDescent="0.3">
      <c r="A107" s="1">
        <f>480+180</f>
        <v>660</v>
      </c>
      <c r="B107" s="1" t="s">
        <v>362</v>
      </c>
      <c r="C107" s="1" t="s">
        <v>186</v>
      </c>
      <c r="E107" s="1" t="s">
        <v>241</v>
      </c>
      <c r="G107" s="1" t="s">
        <v>137</v>
      </c>
      <c r="H107" s="1" t="s">
        <v>497</v>
      </c>
    </row>
    <row r="108" spans="1:8" x14ac:dyDescent="0.3">
      <c r="A108" s="1">
        <f>200+270+180</f>
        <v>650</v>
      </c>
      <c r="B108" s="1" t="s">
        <v>363</v>
      </c>
      <c r="C108" s="1" t="s">
        <v>105</v>
      </c>
      <c r="D108" s="1" t="s">
        <v>187</v>
      </c>
      <c r="E108" s="1" t="s">
        <v>241</v>
      </c>
      <c r="G108" s="1" t="s">
        <v>137</v>
      </c>
      <c r="H108" s="1" t="s">
        <v>503</v>
      </c>
    </row>
    <row r="109" spans="1:8" x14ac:dyDescent="0.3">
      <c r="A109" s="1">
        <f>200+240+180</f>
        <v>620</v>
      </c>
      <c r="B109" s="1" t="s">
        <v>364</v>
      </c>
      <c r="C109" s="1" t="s">
        <v>105</v>
      </c>
      <c r="D109" s="1" t="s">
        <v>188</v>
      </c>
      <c r="E109" s="1" t="s">
        <v>241</v>
      </c>
      <c r="G109" s="1" t="s">
        <v>137</v>
      </c>
      <c r="H109" s="1" t="s">
        <v>504</v>
      </c>
    </row>
    <row r="110" spans="1:8" x14ac:dyDescent="0.3">
      <c r="A110" s="1">
        <f>200+250+180</f>
        <v>630</v>
      </c>
      <c r="B110" s="1" t="s">
        <v>365</v>
      </c>
      <c r="C110" s="1" t="s">
        <v>105</v>
      </c>
      <c r="D110" s="1" t="s">
        <v>189</v>
      </c>
      <c r="E110" s="1" t="s">
        <v>241</v>
      </c>
      <c r="G110" s="1" t="s">
        <v>137</v>
      </c>
      <c r="H110" s="1" t="s">
        <v>505</v>
      </c>
    </row>
    <row r="111" spans="1:8" x14ac:dyDescent="0.3">
      <c r="A111" s="1">
        <f>190+210+50+180</f>
        <v>630</v>
      </c>
      <c r="B111" s="1" t="s">
        <v>353</v>
      </c>
      <c r="C111" s="1" t="s">
        <v>72</v>
      </c>
      <c r="D111" s="1" t="s">
        <v>190</v>
      </c>
      <c r="E111" s="1" t="s">
        <v>71</v>
      </c>
      <c r="F111" s="1" t="s">
        <v>241</v>
      </c>
      <c r="G111" s="1" t="s">
        <v>137</v>
      </c>
      <c r="H111" s="1" t="s">
        <v>506</v>
      </c>
    </row>
    <row r="112" spans="1:8" x14ac:dyDescent="0.3">
      <c r="A112" s="1">
        <f>190+220+50+180</f>
        <v>640</v>
      </c>
      <c r="B112" s="1" t="s">
        <v>367</v>
      </c>
      <c r="C112" s="1" t="s">
        <v>72</v>
      </c>
      <c r="D112" s="1" t="s">
        <v>281</v>
      </c>
      <c r="E112" s="1" t="s">
        <v>71</v>
      </c>
      <c r="F112" s="1" t="s">
        <v>241</v>
      </c>
      <c r="G112" s="1" t="s">
        <v>137</v>
      </c>
      <c r="H112" s="1" t="s">
        <v>507</v>
      </c>
    </row>
    <row r="113" spans="1:8" x14ac:dyDescent="0.3">
      <c r="A113" s="1">
        <f>240+220+50+180</f>
        <v>690</v>
      </c>
      <c r="B113" s="1" t="s">
        <v>368</v>
      </c>
      <c r="C113" s="7" t="s">
        <v>269</v>
      </c>
      <c r="D113" s="1" t="s">
        <v>369</v>
      </c>
      <c r="E113" s="1" t="s">
        <v>71</v>
      </c>
      <c r="F113" s="1" t="s">
        <v>241</v>
      </c>
      <c r="G113" s="1" t="s">
        <v>137</v>
      </c>
      <c r="H113" s="1" t="s">
        <v>508</v>
      </c>
    </row>
    <row r="114" spans="1:8" x14ac:dyDescent="0.3">
      <c r="A114" s="1">
        <f>270+340+40</f>
        <v>650</v>
      </c>
      <c r="B114" s="1" t="s">
        <v>384</v>
      </c>
      <c r="C114" s="1" t="s">
        <v>388</v>
      </c>
      <c r="D114" s="1" t="s">
        <v>387</v>
      </c>
      <c r="E114" s="1" t="s">
        <v>71</v>
      </c>
      <c r="G114" s="1" t="s">
        <v>137</v>
      </c>
      <c r="H114" s="1" t="s">
        <v>509</v>
      </c>
    </row>
    <row r="115" spans="1:8" x14ac:dyDescent="0.3">
      <c r="A115" s="1">
        <f>240+310+50+60</f>
        <v>660</v>
      </c>
      <c r="B115" s="1" t="s">
        <v>383</v>
      </c>
      <c r="C115" s="1" t="s">
        <v>269</v>
      </c>
      <c r="D115" s="1" t="s">
        <v>386</v>
      </c>
      <c r="E115" s="1" t="s">
        <v>71</v>
      </c>
      <c r="F115" s="1" t="s">
        <v>202</v>
      </c>
      <c r="G115" s="1" t="s">
        <v>137</v>
      </c>
      <c r="H115" s="1" t="s">
        <v>510</v>
      </c>
    </row>
    <row r="116" spans="1:8" x14ac:dyDescent="0.3">
      <c r="G116" s="1">
        <v>0</v>
      </c>
    </row>
    <row r="117" spans="1:8" x14ac:dyDescent="0.3">
      <c r="A117" s="1">
        <f>240+220+180</f>
        <v>640</v>
      </c>
      <c r="B117" s="1" t="s">
        <v>371</v>
      </c>
      <c r="C117" s="1" t="s">
        <v>191</v>
      </c>
      <c r="D117" s="1" t="s">
        <v>91</v>
      </c>
      <c r="E117" s="1" t="s">
        <v>240</v>
      </c>
      <c r="G117" s="1" t="s">
        <v>138</v>
      </c>
      <c r="H117" s="1" t="s">
        <v>502</v>
      </c>
    </row>
    <row r="118" spans="1:8" x14ac:dyDescent="0.3">
      <c r="A118" s="1">
        <f>160+260+50+180</f>
        <v>650</v>
      </c>
      <c r="B118" s="1" t="s">
        <v>372</v>
      </c>
      <c r="C118" s="1" t="s">
        <v>107</v>
      </c>
      <c r="D118" s="1" t="s">
        <v>192</v>
      </c>
      <c r="E118" s="1" t="s">
        <v>71</v>
      </c>
      <c r="F118" s="1" t="s">
        <v>240</v>
      </c>
      <c r="G118" s="1" t="s">
        <v>138</v>
      </c>
      <c r="H118" s="1" t="s">
        <v>511</v>
      </c>
    </row>
    <row r="119" spans="1:8" x14ac:dyDescent="0.3">
      <c r="A119" s="1">
        <f>160+240+50+180</f>
        <v>630</v>
      </c>
      <c r="B119" s="1" t="s">
        <v>373</v>
      </c>
      <c r="C119" s="1" t="s">
        <v>107</v>
      </c>
      <c r="D119" s="8" t="s">
        <v>121</v>
      </c>
      <c r="E119" s="1" t="s">
        <v>71</v>
      </c>
      <c r="F119" s="1" t="s">
        <v>240</v>
      </c>
      <c r="G119" s="1" t="s">
        <v>138</v>
      </c>
      <c r="H119" s="1" t="s">
        <v>512</v>
      </c>
    </row>
    <row r="120" spans="1:8" x14ac:dyDescent="0.3">
      <c r="A120" s="1">
        <f>160+240+50+180</f>
        <v>630</v>
      </c>
      <c r="B120" s="1" t="s">
        <v>374</v>
      </c>
      <c r="C120" s="1" t="s">
        <v>107</v>
      </c>
      <c r="D120" s="1" t="s">
        <v>122</v>
      </c>
      <c r="E120" s="1" t="s">
        <v>71</v>
      </c>
      <c r="F120" s="1" t="s">
        <v>240</v>
      </c>
      <c r="G120" s="1" t="s">
        <v>138</v>
      </c>
      <c r="H120" s="1" t="s">
        <v>513</v>
      </c>
    </row>
    <row r="121" spans="1:8" x14ac:dyDescent="0.3">
      <c r="A121" s="1">
        <f>160+170+160+180</f>
        <v>670</v>
      </c>
      <c r="B121" s="1" t="s">
        <v>375</v>
      </c>
      <c r="C121" s="7" t="s">
        <v>263</v>
      </c>
      <c r="D121" s="1" t="s">
        <v>61</v>
      </c>
      <c r="E121" s="1" t="s">
        <v>53</v>
      </c>
      <c r="F121" s="1" t="s">
        <v>240</v>
      </c>
      <c r="G121" s="1" t="s">
        <v>138</v>
      </c>
      <c r="H121" s="1" t="s">
        <v>514</v>
      </c>
    </row>
    <row r="122" spans="1:8" x14ac:dyDescent="0.3">
      <c r="A122" s="1">
        <f>190+260+180</f>
        <v>630</v>
      </c>
      <c r="B122" s="1" t="s">
        <v>376</v>
      </c>
      <c r="C122" s="1" t="s">
        <v>72</v>
      </c>
      <c r="D122" s="1" t="s">
        <v>193</v>
      </c>
      <c r="E122" s="1" t="s">
        <v>240</v>
      </c>
      <c r="G122" s="1" t="s">
        <v>138</v>
      </c>
      <c r="H122" s="1" t="s">
        <v>515</v>
      </c>
    </row>
    <row r="124" spans="1:8" x14ac:dyDescent="0.3">
      <c r="A124" s="1">
        <f>500+100+100</f>
        <v>700</v>
      </c>
      <c r="B124" s="1" t="s">
        <v>391</v>
      </c>
      <c r="C124" s="1" t="s">
        <v>413</v>
      </c>
      <c r="D124" s="1" t="s">
        <v>407</v>
      </c>
      <c r="E124" s="1" t="s">
        <v>70</v>
      </c>
      <c r="F124" s="1" t="s">
        <v>150</v>
      </c>
      <c r="G124" s="1" t="s">
        <v>399</v>
      </c>
      <c r="H124" s="1" t="s">
        <v>516</v>
      </c>
    </row>
    <row r="125" spans="1:8" x14ac:dyDescent="0.3">
      <c r="A125" s="1">
        <v>700</v>
      </c>
      <c r="B125" s="1" t="s">
        <v>392</v>
      </c>
      <c r="C125" s="1" t="s">
        <v>416</v>
      </c>
      <c r="D125" s="1" t="s">
        <v>70</v>
      </c>
      <c r="G125" s="1" t="s">
        <v>399</v>
      </c>
      <c r="H125" s="1" t="s">
        <v>517</v>
      </c>
    </row>
    <row r="126" spans="1:8" x14ac:dyDescent="0.3">
      <c r="A126" s="1">
        <v>700</v>
      </c>
      <c r="B126" s="1" t="s">
        <v>393</v>
      </c>
      <c r="C126" s="1" t="s">
        <v>415</v>
      </c>
      <c r="D126" s="1" t="s">
        <v>70</v>
      </c>
      <c r="G126" s="1" t="s">
        <v>399</v>
      </c>
      <c r="H126" s="1" t="s">
        <v>518</v>
      </c>
    </row>
    <row r="127" spans="1:8" x14ac:dyDescent="0.3">
      <c r="A127" s="1">
        <v>700</v>
      </c>
      <c r="B127" s="1" t="s">
        <v>394</v>
      </c>
      <c r="C127" s="1" t="s">
        <v>414</v>
      </c>
      <c r="D127" s="1" t="s">
        <v>70</v>
      </c>
      <c r="G127" s="1" t="s">
        <v>399</v>
      </c>
      <c r="H127" s="1" t="s">
        <v>519</v>
      </c>
    </row>
    <row r="128" spans="1:8" x14ac:dyDescent="0.3">
      <c r="A128" s="1">
        <f>440+100+100</f>
        <v>640</v>
      </c>
      <c r="B128" s="1" t="s">
        <v>395</v>
      </c>
      <c r="C128" s="1" t="s">
        <v>408</v>
      </c>
      <c r="D128" s="1" t="s">
        <v>409</v>
      </c>
      <c r="E128" s="1" t="s">
        <v>70</v>
      </c>
      <c r="F128" s="1" t="s">
        <v>150</v>
      </c>
      <c r="G128" s="1" t="s">
        <v>399</v>
      </c>
      <c r="H128" s="1" t="s">
        <v>520</v>
      </c>
    </row>
  </sheetData>
  <pageMargins left="0.7" right="0.7" top="0.75" bottom="0.75" header="0.3" footer="0.3"/>
  <ignoredErrors>
    <ignoredError sqref="A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&gt;1300</vt:lpstr>
      <vt:lpstr>1300-1499</vt:lpstr>
      <vt:lpstr>1500-1699</vt:lpstr>
      <vt:lpstr>1700-1899</vt:lpstr>
      <vt:lpstr>1900-2099</vt:lpstr>
      <vt:lpstr>&gt;2099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Saroop</dc:creator>
  <cp:lastModifiedBy>soumyajit datta</cp:lastModifiedBy>
  <dcterms:created xsi:type="dcterms:W3CDTF">2024-07-24T06:27:16Z</dcterms:created>
  <dcterms:modified xsi:type="dcterms:W3CDTF">2025-10-17T15:21:01Z</dcterms:modified>
</cp:coreProperties>
</file>