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mya\Downloads\"/>
    </mc:Choice>
  </mc:AlternateContent>
  <xr:revisionPtr revIDLastSave="0" documentId="13_ncr:1_{961363DD-7FEC-44CF-BB73-12A3727408C4}" xr6:coauthVersionLast="47" xr6:coauthVersionMax="47" xr10:uidLastSave="{00000000-0000-0000-0000-000000000000}"/>
  <bookViews>
    <workbookView xWindow="-120" yWindow="-120" windowWidth="20730" windowHeight="11160" xr2:uid="{473BF4BE-7001-43A8-84FC-F0A17B19C46C}"/>
  </bookViews>
  <sheets>
    <sheet name="Dashboard" sheetId="2" r:id="rId1"/>
    <sheet name="Templet" sheetId="1" r:id="rId2"/>
  </sheets>
  <definedNames>
    <definedName name="_xlchart.v1.0" hidden="1">Templet!$A$31:$A$33</definedName>
    <definedName name="_xlchart.v1.1" hidden="1">Templet!$B$30</definedName>
    <definedName name="_xlchart.v1.2" hidden="1">Templet!$B$31:$B$33</definedName>
    <definedName name="_xlchart.v1.3" hidden="1">Templet!$C$30</definedName>
    <definedName name="_xlchart.v1.4" hidden="1">Templet!$C$31:$C$33</definedName>
    <definedName name="Slicer_DAILY_LIVING">#N/A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D3" i="1"/>
  <c r="D4" i="1"/>
  <c r="D5" i="1"/>
  <c r="D6" i="1"/>
  <c r="D10" i="1"/>
  <c r="D11" i="1"/>
  <c r="D12" i="1"/>
  <c r="D13" i="1"/>
  <c r="D14" i="1"/>
  <c r="D18" i="1"/>
  <c r="D19" i="1"/>
  <c r="D20" i="1"/>
  <c r="D21" i="1"/>
  <c r="D25" i="1"/>
  <c r="D26" i="1"/>
  <c r="D27" i="1"/>
  <c r="D31" i="1"/>
  <c r="D32" i="1"/>
  <c r="D33" i="1"/>
  <c r="C34" i="1"/>
  <c r="B34" i="1"/>
  <c r="A34" i="1"/>
  <c r="C28" i="1"/>
  <c r="B28" i="1"/>
  <c r="A28" i="1"/>
  <c r="H30" i="1"/>
  <c r="G30" i="1"/>
  <c r="F30" i="1"/>
  <c r="I29" i="1"/>
  <c r="I28" i="1"/>
  <c r="I27" i="1"/>
  <c r="C22" i="1"/>
  <c r="B22" i="1"/>
  <c r="A22" i="1"/>
  <c r="H24" i="1"/>
  <c r="G24" i="1"/>
  <c r="F24" i="1"/>
  <c r="I23" i="1"/>
  <c r="I22" i="1"/>
  <c r="I21" i="1"/>
  <c r="C15" i="1"/>
  <c r="B15" i="1"/>
  <c r="A15" i="1"/>
  <c r="I20" i="1"/>
  <c r="I19" i="1"/>
  <c r="I18" i="1"/>
  <c r="H15" i="1"/>
  <c r="G15" i="1"/>
  <c r="F15" i="1"/>
  <c r="I14" i="1"/>
  <c r="I13" i="1"/>
  <c r="I12" i="1"/>
  <c r="I11" i="1"/>
  <c r="I10" i="1"/>
  <c r="C7" i="1"/>
  <c r="H2" i="1" s="1"/>
  <c r="B7" i="1"/>
  <c r="G2" i="1" s="1"/>
  <c r="A7" i="1"/>
  <c r="I9" i="1"/>
  <c r="I8" i="1"/>
  <c r="D15" i="1" l="1"/>
  <c r="D7" i="1"/>
  <c r="D34" i="1"/>
  <c r="D22" i="1"/>
  <c r="D28" i="1"/>
  <c r="H3" i="1"/>
  <c r="G3" i="1"/>
  <c r="G4" i="1" s="1"/>
  <c r="I15" i="1"/>
  <c r="I24" i="1"/>
  <c r="I30" i="1"/>
  <c r="I2" i="1"/>
  <c r="I3" i="1" l="1"/>
  <c r="H4" i="1"/>
  <c r="I4" i="1" s="1"/>
</calcChain>
</file>

<file path=xl/sharedStrings.xml><?xml version="1.0" encoding="utf-8"?>
<sst xmlns="http://schemas.openxmlformats.org/spreadsheetml/2006/main" count="77" uniqueCount="53">
  <si>
    <t>INCOME</t>
  </si>
  <si>
    <t>Budget</t>
  </si>
  <si>
    <t>Actual</t>
  </si>
  <si>
    <t>Difference</t>
  </si>
  <si>
    <t>[42]</t>
  </si>
  <si>
    <t>BUDGET SUMMARY</t>
  </si>
  <si>
    <t>Total Income</t>
  </si>
  <si>
    <t>Interest Income</t>
  </si>
  <si>
    <t>Total Expenses</t>
  </si>
  <si>
    <t>Dividends</t>
  </si>
  <si>
    <t>NET</t>
  </si>
  <si>
    <t>Gifts Received</t>
  </si>
  <si>
    <t>Refunds/Reimbursements</t>
  </si>
  <si>
    <t>DAILY LIVING</t>
  </si>
  <si>
    <t>Groceries</t>
  </si>
  <si>
    <t>Personal Supplies</t>
  </si>
  <si>
    <t>Clothing</t>
  </si>
  <si>
    <t>Cleaning</t>
  </si>
  <si>
    <t>HOME EXPENSES</t>
  </si>
  <si>
    <t>Dining/Eating Out</t>
  </si>
  <si>
    <t>Electricity</t>
  </si>
  <si>
    <t>Phone</t>
  </si>
  <si>
    <t>ENTERTAINMENT</t>
  </si>
  <si>
    <t>Activities</t>
  </si>
  <si>
    <t>Books</t>
  </si>
  <si>
    <t>Games</t>
  </si>
  <si>
    <t>TRANSPORTATION</t>
  </si>
  <si>
    <t>Sports</t>
  </si>
  <si>
    <t>Vehicle Payments</t>
  </si>
  <si>
    <t>Vacation/Travel</t>
  </si>
  <si>
    <t>Fuel</t>
  </si>
  <si>
    <t>Bus/Taxi/Train Fare</t>
  </si>
  <si>
    <t>Repairs</t>
  </si>
  <si>
    <t>SAVINGS</t>
  </si>
  <si>
    <t>Retirement Fund</t>
  </si>
  <si>
    <t>HEALTH</t>
  </si>
  <si>
    <t>Investments</t>
  </si>
  <si>
    <t>Life Insurance</t>
  </si>
  <si>
    <t>SUBSCRIPTIONS</t>
  </si>
  <si>
    <t>Newspaper</t>
  </si>
  <si>
    <t>Magazines</t>
  </si>
  <si>
    <t>Dues/Memberships</t>
  </si>
  <si>
    <t>Water</t>
  </si>
  <si>
    <t>Gas</t>
  </si>
  <si>
    <t xml:space="preserve">Home Rental </t>
  </si>
  <si>
    <t>Savings A/C</t>
  </si>
  <si>
    <t>Gadgets</t>
  </si>
  <si>
    <t>Salary</t>
  </si>
  <si>
    <t>Doctor</t>
  </si>
  <si>
    <t>Medicine</t>
  </si>
  <si>
    <t>Salon</t>
  </si>
  <si>
    <t>Education</t>
  </si>
  <si>
    <t>Personal Money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</si>
</sst>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43" formatCode="_ * #,##0.00_ ;_ * \-#,##0.00_ ;_ * &quot;-&quot;??_ ;_ @_ "/>
    <numFmt numFmtId="164" formatCode="_(* #,##0.00_);_(* \(#,##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name val="Calibri Light"/>
      <family val="2"/>
      <scheme val="major"/>
    </font>
    <font>
      <sz val="9"/>
      <name val="Calibri Light"/>
      <family val="2"/>
      <scheme val="major"/>
    </font>
    <font>
      <sz val="1"/>
      <color theme="0"/>
      <name val="Calibri"/>
      <family val="2"/>
      <scheme val="minor"/>
    </font>
    <font>
      <b/>
      <sz val="10"/>
      <color theme="0"/>
      <name val="Calibri Light"/>
      <family val="2"/>
      <scheme val="major"/>
    </font>
    <font>
      <sz val="10"/>
      <name val="Calibri"/>
      <family val="2"/>
      <scheme val="minor"/>
    </font>
    <font>
      <b/>
      <sz val="9"/>
      <color theme="1"/>
      <name val="Calibri"/>
      <family val="2"/>
      <scheme val="minor"/>
    </font>
    <font>
      <sz val="8"/>
      <name val="Calibri"/>
      <family val="2"/>
      <scheme val="minor"/>
    </font>
    <font>
      <b/>
      <sz val="22"/>
      <color theme="1"/>
      <name val="Calibri"/>
      <family val="2"/>
      <scheme val="minor"/>
    </font>
  </fonts>
  <fills count="5">
    <fill>
      <patternFill patternType="none"/>
    </fill>
    <fill>
      <patternFill patternType="gray125"/>
    </fill>
    <fill>
      <patternFill patternType="solid">
        <fgColor theme="1"/>
        <bgColor theme="1"/>
      </patternFill>
    </fill>
    <fill>
      <patternFill patternType="solid">
        <fgColor theme="0" tint="-4.9989318521683403E-2"/>
        <bgColor indexed="64"/>
      </patternFill>
    </fill>
    <fill>
      <patternFill patternType="solid">
        <fgColor theme="9" tint="0.39997558519241921"/>
        <bgColor indexed="64"/>
      </patternFill>
    </fill>
  </fills>
  <borders count="5">
    <border>
      <left/>
      <right/>
      <top/>
      <bottom/>
      <diagonal/>
    </border>
    <border>
      <left style="thin">
        <color indexed="55"/>
      </left>
      <right style="thin">
        <color indexed="55"/>
      </right>
      <top/>
      <bottom style="thin">
        <color indexed="55"/>
      </bottom>
      <diagonal/>
    </border>
    <border>
      <left/>
      <right/>
      <top style="double">
        <color indexed="64"/>
      </top>
      <bottom/>
      <diagonal/>
    </border>
    <border>
      <left style="thin">
        <color indexed="55"/>
      </left>
      <right style="thin">
        <color indexed="55"/>
      </right>
      <top style="thin">
        <color indexed="55"/>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2">
    <xf numFmtId="0" fontId="0" fillId="0" borderId="0" xfId="0"/>
    <xf numFmtId="0" fontId="3" fillId="0" borderId="0" xfId="0" applyFont="1"/>
    <xf numFmtId="164" fontId="4" fillId="0" borderId="0" xfId="0" applyNumberFormat="1" applyFont="1" applyAlignment="1">
      <alignment horizontal="center"/>
    </xf>
    <xf numFmtId="0" fontId="4" fillId="0" borderId="0" xfId="0" applyFont="1" applyAlignment="1">
      <alignment horizontal="center"/>
    </xf>
    <xf numFmtId="0" fontId="5" fillId="0" borderId="0" xfId="0" applyFont="1"/>
    <xf numFmtId="0" fontId="6" fillId="2" borderId="0" xfId="0" applyFont="1" applyFill="1"/>
    <xf numFmtId="0" fontId="6" fillId="2" borderId="0" xfId="0" applyFont="1" applyFill="1" applyAlignment="1">
      <alignment horizontal="center"/>
    </xf>
    <xf numFmtId="0" fontId="7" fillId="0" borderId="0" xfId="0" applyFont="1"/>
    <xf numFmtId="4" fontId="7" fillId="0" borderId="1" xfId="1" applyNumberFormat="1" applyFont="1" applyFill="1" applyBorder="1"/>
    <xf numFmtId="164" fontId="7" fillId="0" borderId="0" xfId="1" applyNumberFormat="1" applyFont="1" applyFill="1" applyBorder="1"/>
    <xf numFmtId="0" fontId="2" fillId="0" borderId="0" xfId="0" applyFont="1" applyAlignment="1">
      <alignment horizontal="right" vertical="center"/>
    </xf>
    <xf numFmtId="40" fontId="8" fillId="0" borderId="0" xfId="2" applyNumberFormat="1" applyFont="1" applyBorder="1" applyAlignment="1">
      <alignment horizontal="right" vertical="center"/>
    </xf>
    <xf numFmtId="0" fontId="2" fillId="3" borderId="2" xfId="0" applyFont="1" applyFill="1" applyBorder="1" applyAlignment="1">
      <alignment horizontal="right" vertical="center"/>
    </xf>
    <xf numFmtId="40" fontId="8" fillId="3" borderId="2" xfId="2" applyNumberFormat="1" applyFont="1" applyFill="1" applyBorder="1" applyAlignment="1">
      <alignment horizontal="right" vertical="center"/>
    </xf>
    <xf numFmtId="0" fontId="9" fillId="0" borderId="0" xfId="0" applyFont="1"/>
    <xf numFmtId="4" fontId="7" fillId="0" borderId="3" xfId="1" applyNumberFormat="1" applyFont="1" applyFill="1" applyBorder="1"/>
    <xf numFmtId="0" fontId="7" fillId="0" borderId="0" xfId="0" applyFont="1" applyAlignment="1">
      <alignment horizontal="right" indent="1"/>
    </xf>
    <xf numFmtId="4" fontId="7" fillId="0" borderId="0" xfId="0" applyNumberFormat="1" applyFont="1"/>
    <xf numFmtId="164" fontId="7" fillId="0" borderId="0" xfId="0" applyNumberFormat="1" applyFont="1"/>
    <xf numFmtId="0" fontId="7" fillId="0" borderId="0" xfId="0" applyFont="1" applyAlignment="1">
      <alignment horizontal="right"/>
    </xf>
    <xf numFmtId="0" fontId="7" fillId="0" borderId="0" xfId="0" applyFont="1" applyAlignment="1">
      <alignment horizontal="left"/>
    </xf>
    <xf numFmtId="0" fontId="10" fillId="4" borderId="4" xfId="0" applyFont="1" applyFill="1" applyBorder="1" applyAlignment="1">
      <alignment horizontal="center"/>
    </xf>
  </cellXfs>
  <cellStyles count="3">
    <cellStyle name="Comma" xfId="1" builtinId="3"/>
    <cellStyle name="Currency" xfId="2" builtinId="4"/>
    <cellStyle name="Normal" xfId="0" builtinId="0"/>
  </cellStyles>
  <dxfs count="104">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i val="0"/>
        <strike val="0"/>
        <condense val="0"/>
        <extend val="0"/>
        <outline val="0"/>
        <shadow val="0"/>
        <u val="none"/>
        <vertAlign val="baseline"/>
        <sz val="10"/>
        <color theme="0"/>
        <name val="Calibri Light"/>
        <family val="2"/>
        <scheme val="major"/>
      </font>
      <fill>
        <patternFill patternType="solid">
          <fgColor theme="1"/>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condense val="0"/>
        <extend val="0"/>
        <color indexed="10"/>
      </font>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border outline="0">
        <top style="thin">
          <color indexed="55"/>
        </top>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family val="2"/>
        <scheme val="minor"/>
      </font>
      <numFmt numFmtId="164" formatCode="_(* #,##0.00_);_(* \(#,##0.00\);_(* &quot;-&quot;??_);_(@_)"/>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family val="2"/>
        <scheme val="minor"/>
      </font>
      <numFmt numFmtId="4" formatCode="#,##0.00"/>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family val="2"/>
        <scheme val="minor"/>
      </font>
      <alignment horizontal="right" vertical="bottom" textRotation="0" wrapText="0" 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strike val="0"/>
        <outline val="0"/>
        <shadow val="0"/>
        <u val="none"/>
        <vertAlign val="baseline"/>
        <color auto="1"/>
        <name val="Calibri"/>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strike val="0"/>
        <outline val="0"/>
        <shadow val="0"/>
        <u val="none"/>
        <vertAlign val="baseline"/>
        <color auto="1"/>
        <name val="Calibri"/>
        <scheme val="minor"/>
      </font>
      <fill>
        <patternFill patternType="none">
          <fgColor indexed="64"/>
          <bgColor auto="1"/>
        </patternFill>
      </fill>
    </dxf>
    <dxf>
      <font>
        <strike val="0"/>
        <outline val="0"/>
        <shadow val="0"/>
        <u val="none"/>
        <vertAlign val="baseline"/>
        <color auto="1"/>
        <name val="Calibri"/>
        <scheme val="minor"/>
      </font>
      <fill>
        <patternFill patternType="none">
          <fgColor indexed="64"/>
          <bgColor auto="1"/>
        </patternFill>
      </fill>
    </dxf>
    <dxf>
      <font>
        <b val="0"/>
        <i val="0"/>
        <strike val="0"/>
        <condense val="0"/>
        <extend val="0"/>
        <outline val="0"/>
        <shadow val="0"/>
        <u val="none"/>
        <vertAlign val="baseline"/>
        <sz val="10"/>
        <color auto="1"/>
        <name val="Calibri"/>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ont>
        <b val="0"/>
        <i val="0"/>
        <strike val="0"/>
        <condense val="0"/>
        <extend val="0"/>
        <outline val="0"/>
        <shadow val="0"/>
        <u val="none"/>
        <vertAlign val="baseline"/>
        <sz val="10"/>
        <color auto="1"/>
        <name val="Calibri"/>
        <scheme val="minor"/>
      </font>
      <numFmt numFmtId="164" formatCode="_(* #,##0.00_);_(* \(#,##0.00\);_(* &quot;-&quot;??_);_(@_)"/>
      <fill>
        <patternFill patternType="none">
          <fgColor indexed="64"/>
          <bgColor auto="1"/>
        </patternFill>
      </fill>
      <border outline="0">
        <left style="thin">
          <color indexed="55"/>
        </left>
      </border>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outline="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border outline="0">
        <right style="thin">
          <color indexed="55"/>
        </right>
      </border>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border diagonalUp="0" diagonalDown="0">
        <left/>
        <right/>
        <top/>
        <bottom/>
      </border>
    </dxf>
    <dxf>
      <font>
        <strike val="0"/>
        <outline val="0"/>
        <shadow val="0"/>
        <u val="none"/>
        <vertAlign val="baseline"/>
        <color auto="1"/>
        <name val="Calibri"/>
        <scheme val="minor"/>
      </font>
      <fill>
        <patternFill patternType="none">
          <fgColor indexed="64"/>
          <bgColor auto="1"/>
        </patternFill>
      </fill>
    </dxf>
    <dxf>
      <border outline="0">
        <bottom style="medium">
          <color indexed="23"/>
        </bottom>
      </border>
    </dxf>
    <dxf>
      <font>
        <strike val="0"/>
        <outline val="0"/>
        <shadow val="0"/>
        <u val="none"/>
        <vertAlign val="baseline"/>
        <color auto="1"/>
        <name val="Calibri Light"/>
        <scheme val="major"/>
      </font>
      <fill>
        <patternFill patternType="none">
          <fgColor indexed="64"/>
          <bgColor auto="1"/>
        </patternFill>
      </fill>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6"/>
        </top>
        <bottom/>
        <vertical/>
        <horizontal/>
      </border>
    </dxf>
    <dxf>
      <font>
        <b/>
        <color theme="0"/>
      </font>
      <fill>
        <patternFill patternType="solid">
          <fgColor theme="6"/>
          <bgColor theme="6"/>
        </patternFill>
      </fill>
      <border>
        <bottom style="thin">
          <color theme="0" tint="-0.24994659260841701"/>
        </bottom>
      </border>
    </dxf>
    <dxf>
      <font>
        <color theme="1"/>
      </font>
      <border>
        <left/>
        <right/>
        <top/>
        <bottom/>
      </border>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4"/>
        </top>
        <bottom/>
        <vertical/>
        <horizontal/>
      </border>
    </dxf>
    <dxf>
      <font>
        <b/>
        <color theme="0"/>
      </font>
      <fill>
        <patternFill patternType="solid">
          <fgColor auto="1"/>
          <bgColor theme="4"/>
        </patternFill>
      </fill>
      <border>
        <bottom style="thin">
          <color theme="0" tint="-0.24994659260841701"/>
        </bottom>
      </border>
    </dxf>
    <dxf>
      <font>
        <color theme="1"/>
      </font>
      <border>
        <left/>
        <right/>
        <top/>
        <bottom/>
      </border>
    </dxf>
  </dxfs>
  <tableStyles count="3" defaultTableStyle="TableStyleMedium2" defaultPivotStyle="PivotStyleLight16">
    <tableStyle name="Slicer Style 1" pivot="0" table="0" count="0" xr9:uid="{C181F20F-2A05-4D8C-AF1B-951752555AC5}"/>
    <tableStyle name="V42_ExpenseTable" pivot="0" count="5" xr9:uid="{C216B2A0-4A8B-4048-A99F-6F453385D15E}">
      <tableStyleElement type="wholeTable" dxfId="103"/>
      <tableStyleElement type="headerRow" dxfId="102"/>
      <tableStyleElement type="totalRow" dxfId="101"/>
      <tableStyleElement type="firstColumn" dxfId="100"/>
      <tableStyleElement type="lastColumn" dxfId="99"/>
    </tableStyle>
    <tableStyle name="V42_IncomeTable" pivot="0" count="5" xr9:uid="{177E89C7-F174-46E7-BAE1-53B422E96B35}">
      <tableStyleElement type="wholeTable" dxfId="98"/>
      <tableStyleElement type="headerRow" dxfId="97"/>
      <tableStyleElement type="totalRow" dxfId="96"/>
      <tableStyleElement type="firstColumn" dxfId="95"/>
      <tableStyleElement type="lastColumn" dxfId="9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Total Income &amp; Expenses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984-42E9-B31C-7F30465C9AD3}"/>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984-42E9-B31C-7F30465C9AD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6984-42E9-B31C-7F30465C9AD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6984-42E9-B31C-7F30465C9AD3}"/>
                </c:ext>
              </c:extLst>
            </c:dLbl>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Templet!$F$2:$F$3</c:f>
              <c:strCache>
                <c:ptCount val="2"/>
                <c:pt idx="0">
                  <c:v>Total Income</c:v>
                </c:pt>
                <c:pt idx="1">
                  <c:v>Total Expenses</c:v>
                </c:pt>
              </c:strCache>
            </c:strRef>
          </c:cat>
          <c:val>
            <c:numRef>
              <c:f>Templet!$G$2:$G$3</c:f>
              <c:numCache>
                <c:formatCode>#,##0.00_);[Red]\(#,##0.00\)</c:formatCode>
                <c:ptCount val="2"/>
                <c:pt idx="0">
                  <c:v>22000</c:v>
                </c:pt>
                <c:pt idx="1">
                  <c:v>21984</c:v>
                </c:pt>
              </c:numCache>
            </c:numRef>
          </c:val>
          <c:extLst>
            <c:ext xmlns:c16="http://schemas.microsoft.com/office/drawing/2014/chart" uri="{C3380CC4-5D6E-409C-BE32-E72D297353CC}">
              <c16:uniqueId val="{00000004-6984-42E9-B31C-7F30465C9AD3}"/>
            </c:ext>
          </c:extLst>
        </c:ser>
        <c:dLbls>
          <c:dLblPos val="outEnd"/>
          <c:showLegendKey val="0"/>
          <c:showVal val="1"/>
          <c:showCatName val="0"/>
          <c:showSerName val="0"/>
          <c:showPercent val="0"/>
          <c:showBubbleSize val="0"/>
          <c:showLeaderLines val="1"/>
        </c:dLbls>
      </c:pie3DChart>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Home Expenses</a:t>
            </a: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Templet!$B$9</c:f>
              <c:strCache>
                <c:ptCount val="1"/>
                <c:pt idx="0">
                  <c:v> Budget </c:v>
                </c:pt>
              </c:strCache>
            </c:strRef>
          </c:tx>
          <c:spPr>
            <a:solidFill>
              <a:schemeClr val="accent1"/>
            </a:solidFill>
            <a:ln>
              <a:noFill/>
            </a:ln>
            <a:effectLst/>
          </c:spPr>
          <c:invertIfNegative val="0"/>
          <c:cat>
            <c:strRef>
              <c:f>Templet!$A$10:$A$14</c:f>
              <c:strCache>
                <c:ptCount val="5"/>
                <c:pt idx="0">
                  <c:v>Home Rental </c:v>
                </c:pt>
                <c:pt idx="1">
                  <c:v>Electricity</c:v>
                </c:pt>
                <c:pt idx="2">
                  <c:v>Gas</c:v>
                </c:pt>
                <c:pt idx="3">
                  <c:v>Water</c:v>
                </c:pt>
                <c:pt idx="4">
                  <c:v>Phone</c:v>
                </c:pt>
              </c:strCache>
            </c:strRef>
          </c:cat>
          <c:val>
            <c:numRef>
              <c:f>Templet!$B$10:$B$14</c:f>
              <c:numCache>
                <c:formatCode>#,##0.00</c:formatCode>
                <c:ptCount val="5"/>
                <c:pt idx="0">
                  <c:v>2000</c:v>
                </c:pt>
                <c:pt idx="1">
                  <c:v>500</c:v>
                </c:pt>
                <c:pt idx="2">
                  <c:v>900</c:v>
                </c:pt>
                <c:pt idx="3">
                  <c:v>0</c:v>
                </c:pt>
                <c:pt idx="4">
                  <c:v>500</c:v>
                </c:pt>
              </c:numCache>
            </c:numRef>
          </c:val>
          <c:extLst>
            <c:ext xmlns:c16="http://schemas.microsoft.com/office/drawing/2014/chart" uri="{C3380CC4-5D6E-409C-BE32-E72D297353CC}">
              <c16:uniqueId val="{00000000-3627-44E4-A4F1-7F97CEE4C9FE}"/>
            </c:ext>
          </c:extLst>
        </c:ser>
        <c:ser>
          <c:idx val="1"/>
          <c:order val="1"/>
          <c:tx>
            <c:strRef>
              <c:f>Templet!$C$9</c:f>
              <c:strCache>
                <c:ptCount val="1"/>
                <c:pt idx="0">
                  <c:v>Actual</c:v>
                </c:pt>
              </c:strCache>
            </c:strRef>
          </c:tx>
          <c:spPr>
            <a:solidFill>
              <a:schemeClr val="accent3"/>
            </a:solidFill>
            <a:ln>
              <a:noFill/>
            </a:ln>
            <a:effectLst/>
          </c:spPr>
          <c:invertIfNegative val="0"/>
          <c:cat>
            <c:strRef>
              <c:f>Templet!$A$10:$A$14</c:f>
              <c:strCache>
                <c:ptCount val="5"/>
                <c:pt idx="0">
                  <c:v>Home Rental </c:v>
                </c:pt>
                <c:pt idx="1">
                  <c:v>Electricity</c:v>
                </c:pt>
                <c:pt idx="2">
                  <c:v>Gas</c:v>
                </c:pt>
                <c:pt idx="3">
                  <c:v>Water</c:v>
                </c:pt>
                <c:pt idx="4">
                  <c:v>Phone</c:v>
                </c:pt>
              </c:strCache>
            </c:strRef>
          </c:cat>
          <c:val>
            <c:numRef>
              <c:f>Templet!$C$10:$C$14</c:f>
              <c:numCache>
                <c:formatCode>#,##0.00</c:formatCode>
                <c:ptCount val="5"/>
                <c:pt idx="0">
                  <c:v>2000</c:v>
                </c:pt>
                <c:pt idx="1">
                  <c:v>500</c:v>
                </c:pt>
                <c:pt idx="2">
                  <c:v>900</c:v>
                </c:pt>
                <c:pt idx="3">
                  <c:v>0</c:v>
                </c:pt>
                <c:pt idx="4">
                  <c:v>500</c:v>
                </c:pt>
              </c:numCache>
            </c:numRef>
          </c:val>
          <c:extLst>
            <c:ext xmlns:c16="http://schemas.microsoft.com/office/drawing/2014/chart" uri="{C3380CC4-5D6E-409C-BE32-E72D297353CC}">
              <c16:uniqueId val="{00000001-3627-44E4-A4F1-7F97CEE4C9FE}"/>
            </c:ext>
          </c:extLst>
        </c:ser>
        <c:dLbls>
          <c:dLblPos val="outEnd"/>
          <c:showLegendKey val="0"/>
          <c:showVal val="0"/>
          <c:showCatName val="0"/>
          <c:showSerName val="0"/>
          <c:showPercent val="0"/>
          <c:showBubbleSize val="0"/>
        </c:dLbls>
        <c:gapWidth val="219"/>
        <c:overlap val="-27"/>
        <c:axId val="1492000767"/>
        <c:axId val="1492002431"/>
      </c:barChart>
      <c:catAx>
        <c:axId val="149200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02431"/>
        <c:crosses val="autoZero"/>
        <c:auto val="1"/>
        <c:lblAlgn val="ctr"/>
        <c:lblOffset val="100"/>
        <c:noMultiLvlLbl val="0"/>
      </c:catAx>
      <c:valAx>
        <c:axId val="1492002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0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Subscriptions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Templet!$B$30</c:f>
              <c:strCache>
                <c:ptCount val="1"/>
                <c:pt idx="0">
                  <c:v> Budget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Templet!$A$31:$A$33</c:f>
              <c:strCache>
                <c:ptCount val="3"/>
                <c:pt idx="0">
                  <c:v>Newspaper</c:v>
                </c:pt>
                <c:pt idx="1">
                  <c:v>Magazines</c:v>
                </c:pt>
                <c:pt idx="2">
                  <c:v>Dues/Memberships</c:v>
                </c:pt>
              </c:strCache>
            </c:strRef>
          </c:cat>
          <c:val>
            <c:numRef>
              <c:f>Templet!$B$31:$B$33</c:f>
              <c:numCache>
                <c:formatCode>#,##0.00</c:formatCode>
                <c:ptCount val="3"/>
                <c:pt idx="0">
                  <c:v>210</c:v>
                </c:pt>
                <c:pt idx="2">
                  <c:v>2614</c:v>
                </c:pt>
              </c:numCache>
            </c:numRef>
          </c:val>
          <c:extLst>
            <c:ext xmlns:c16="http://schemas.microsoft.com/office/drawing/2014/chart" uri="{C3380CC4-5D6E-409C-BE32-E72D297353CC}">
              <c16:uniqueId val="{00000000-F8BA-4172-A3CE-FB1CF737CC37}"/>
            </c:ext>
          </c:extLst>
        </c:ser>
        <c:ser>
          <c:idx val="1"/>
          <c:order val="1"/>
          <c:tx>
            <c:strRef>
              <c:f>Templet!$C$30</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Templet!$A$31:$A$33</c:f>
              <c:strCache>
                <c:ptCount val="3"/>
                <c:pt idx="0">
                  <c:v>Newspaper</c:v>
                </c:pt>
                <c:pt idx="1">
                  <c:v>Magazines</c:v>
                </c:pt>
                <c:pt idx="2">
                  <c:v>Dues/Memberships</c:v>
                </c:pt>
              </c:strCache>
            </c:strRef>
          </c:cat>
          <c:val>
            <c:numRef>
              <c:f>Templet!$C$31:$C$33</c:f>
              <c:numCache>
                <c:formatCode>#,##0.00</c:formatCode>
                <c:ptCount val="3"/>
                <c:pt idx="0">
                  <c:v>210</c:v>
                </c:pt>
                <c:pt idx="2">
                  <c:v>2614</c:v>
                </c:pt>
              </c:numCache>
            </c:numRef>
          </c:val>
          <c:extLst>
            <c:ext xmlns:c16="http://schemas.microsoft.com/office/drawing/2014/chart" uri="{C3380CC4-5D6E-409C-BE32-E72D297353CC}">
              <c16:uniqueId val="{00000001-F8BA-4172-A3CE-FB1CF737CC37}"/>
            </c:ext>
          </c:extLst>
        </c:ser>
        <c:dLbls>
          <c:dLblPos val="outEnd"/>
          <c:showLegendKey val="0"/>
          <c:showVal val="1"/>
          <c:showCatName val="0"/>
          <c:showSerName val="0"/>
          <c:showPercent val="0"/>
          <c:showBubbleSize val="0"/>
        </c:dLbls>
        <c:gapWidth val="150"/>
        <c:axId val="1605414703"/>
        <c:axId val="1605415535"/>
      </c:barChart>
      <c:catAx>
        <c:axId val="1605414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5535"/>
        <c:crosses val="autoZero"/>
        <c:auto val="1"/>
        <c:lblAlgn val="ctr"/>
        <c:lblOffset val="100"/>
        <c:noMultiLvlLbl val="0"/>
      </c:catAx>
      <c:valAx>
        <c:axId val="16054155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Daily Living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Templet!$G$7</c:f>
              <c:strCache>
                <c:ptCount val="1"/>
                <c:pt idx="0">
                  <c:v> Budget </c:v>
                </c:pt>
              </c:strCache>
            </c:strRef>
          </c:tx>
          <c:spPr>
            <a:solidFill>
              <a:schemeClr val="accent2"/>
            </a:solidFill>
            <a:ln>
              <a:noFill/>
            </a:ln>
            <a:effectLst/>
          </c:spPr>
          <c:invertIfNegative val="0"/>
          <c:cat>
            <c:strRef>
              <c:f>Templet!$F$8:$F$14</c:f>
              <c:strCache>
                <c:ptCount val="7"/>
                <c:pt idx="0">
                  <c:v>Groceries</c:v>
                </c:pt>
                <c:pt idx="1">
                  <c:v>Personal Supplies</c:v>
                </c:pt>
                <c:pt idx="2">
                  <c:v>Clothing</c:v>
                </c:pt>
                <c:pt idx="3">
                  <c:v>Cleaning</c:v>
                </c:pt>
                <c:pt idx="4">
                  <c:v>Education</c:v>
                </c:pt>
                <c:pt idx="5">
                  <c:v>Dining/Eating Out</c:v>
                </c:pt>
                <c:pt idx="6">
                  <c:v>Salon</c:v>
                </c:pt>
              </c:strCache>
            </c:strRef>
          </c:cat>
          <c:val>
            <c:numRef>
              <c:f>Templet!$G$8:$G$14</c:f>
              <c:numCache>
                <c:formatCode>#,##0.00</c:formatCode>
                <c:ptCount val="7"/>
                <c:pt idx="0">
                  <c:v>1500</c:v>
                </c:pt>
                <c:pt idx="2">
                  <c:v>1000</c:v>
                </c:pt>
                <c:pt idx="5">
                  <c:v>1000</c:v>
                </c:pt>
                <c:pt idx="6">
                  <c:v>100</c:v>
                </c:pt>
              </c:numCache>
            </c:numRef>
          </c:val>
          <c:extLst>
            <c:ext xmlns:c16="http://schemas.microsoft.com/office/drawing/2014/chart" uri="{C3380CC4-5D6E-409C-BE32-E72D297353CC}">
              <c16:uniqueId val="{00000000-A164-42D2-966C-20E87BF8B7C9}"/>
            </c:ext>
          </c:extLst>
        </c:ser>
        <c:ser>
          <c:idx val="1"/>
          <c:order val="1"/>
          <c:tx>
            <c:strRef>
              <c:f>Templet!$H$7</c:f>
              <c:strCache>
                <c:ptCount val="1"/>
                <c:pt idx="0">
                  <c:v>Actual</c:v>
                </c:pt>
              </c:strCache>
            </c:strRef>
          </c:tx>
          <c:spPr>
            <a:solidFill>
              <a:schemeClr val="accent4"/>
            </a:solidFill>
            <a:ln>
              <a:noFill/>
            </a:ln>
            <a:effectLst/>
          </c:spPr>
          <c:invertIfNegative val="0"/>
          <c:cat>
            <c:strRef>
              <c:f>Templet!$F$8:$F$14</c:f>
              <c:strCache>
                <c:ptCount val="7"/>
                <c:pt idx="0">
                  <c:v>Groceries</c:v>
                </c:pt>
                <c:pt idx="1">
                  <c:v>Personal Supplies</c:v>
                </c:pt>
                <c:pt idx="2">
                  <c:v>Clothing</c:v>
                </c:pt>
                <c:pt idx="3">
                  <c:v>Cleaning</c:v>
                </c:pt>
                <c:pt idx="4">
                  <c:v>Education</c:v>
                </c:pt>
                <c:pt idx="5">
                  <c:v>Dining/Eating Out</c:v>
                </c:pt>
                <c:pt idx="6">
                  <c:v>Salon</c:v>
                </c:pt>
              </c:strCache>
            </c:strRef>
          </c:cat>
          <c:val>
            <c:numRef>
              <c:f>Templet!$H$8:$H$14</c:f>
              <c:numCache>
                <c:formatCode>#,##0.00</c:formatCode>
                <c:ptCount val="7"/>
                <c:pt idx="0">
                  <c:v>1500</c:v>
                </c:pt>
                <c:pt idx="2">
                  <c:v>1000</c:v>
                </c:pt>
                <c:pt idx="5">
                  <c:v>1000</c:v>
                </c:pt>
                <c:pt idx="6">
                  <c:v>100</c:v>
                </c:pt>
              </c:numCache>
            </c:numRef>
          </c:val>
          <c:extLst>
            <c:ext xmlns:c16="http://schemas.microsoft.com/office/drawing/2014/chart" uri="{C3380CC4-5D6E-409C-BE32-E72D297353CC}">
              <c16:uniqueId val="{00000001-A164-42D2-966C-20E87BF8B7C9}"/>
            </c:ext>
          </c:extLst>
        </c:ser>
        <c:dLbls>
          <c:showLegendKey val="0"/>
          <c:showVal val="0"/>
          <c:showCatName val="0"/>
          <c:showSerName val="0"/>
          <c:showPercent val="0"/>
          <c:showBubbleSize val="0"/>
        </c:dLbls>
        <c:gapWidth val="150"/>
        <c:axId val="1598477775"/>
        <c:axId val="1598476111"/>
      </c:barChart>
      <c:catAx>
        <c:axId val="159847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76111"/>
        <c:crosses val="autoZero"/>
        <c:auto val="1"/>
        <c:lblAlgn val="ctr"/>
        <c:lblOffset val="100"/>
        <c:noMultiLvlLbl val="0"/>
      </c:catAx>
      <c:valAx>
        <c:axId val="1598476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7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glow rad="63500">
        <a:schemeClr val="accent1">
          <a:satMod val="175000"/>
          <a:alpha val="40000"/>
        </a:schemeClr>
      </a:glow>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Transport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Templet!$B$17</c:f>
              <c:strCache>
                <c:ptCount val="1"/>
                <c:pt idx="0">
                  <c:v> Budget </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E7-479A-85D0-2DA68438D38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E7-479A-85D0-2DA68438D38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E7-479A-85D0-2DA68438D38C}"/>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9E7-479A-85D0-2DA68438D38C}"/>
              </c:ext>
            </c:extLst>
          </c:dPt>
          <c:dLbls>
            <c:dLbl>
              <c:idx val="1"/>
              <c:dLblPos val="bestFit"/>
              <c:showLegendKey val="0"/>
              <c:showVal val="1"/>
              <c:showCatName val="0"/>
              <c:showSerName val="0"/>
              <c:showPercent val="0"/>
              <c:showBubbleSize val="0"/>
              <c:extLst>
                <c:ext xmlns:c15="http://schemas.microsoft.com/office/drawing/2012/chart" uri="{CE6537A1-D6FC-4f65-9D91-7224C49458BB}">
                  <c15:layout>
                    <c:manualLayout>
                      <c:w val="0.28673835125448027"/>
                      <c:h val="0.17801047120418848"/>
                    </c:manualLayout>
                  </c15:layout>
                </c:ext>
                <c:ext xmlns:c16="http://schemas.microsoft.com/office/drawing/2014/chart" uri="{C3380CC4-5D6E-409C-BE32-E72D297353CC}">
                  <c16:uniqueId val="{00000003-99E7-479A-85D0-2DA68438D38C}"/>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80645161290322"/>
                      <c:h val="0.24781849912739964"/>
                    </c:manualLayout>
                  </c15:layout>
                </c:ext>
                <c:ext xmlns:c16="http://schemas.microsoft.com/office/drawing/2014/chart" uri="{C3380CC4-5D6E-409C-BE32-E72D297353CC}">
                  <c16:uniqueId val="{00000007-99E7-479A-85D0-2DA68438D3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Templet!$A$18:$A$21</c:f>
              <c:strCache>
                <c:ptCount val="4"/>
                <c:pt idx="0">
                  <c:v>Vehicle Payments</c:v>
                </c:pt>
                <c:pt idx="1">
                  <c:v>Fuel</c:v>
                </c:pt>
                <c:pt idx="2">
                  <c:v>Bus/Taxi/Train Fare</c:v>
                </c:pt>
                <c:pt idx="3">
                  <c:v>Repairs</c:v>
                </c:pt>
              </c:strCache>
            </c:strRef>
          </c:cat>
          <c:val>
            <c:numRef>
              <c:f>Templet!$B$18:$B$21</c:f>
              <c:numCache>
                <c:formatCode>#,##0.00</c:formatCode>
                <c:ptCount val="4"/>
                <c:pt idx="1">
                  <c:v>2500</c:v>
                </c:pt>
                <c:pt idx="3">
                  <c:v>500</c:v>
                </c:pt>
              </c:numCache>
            </c:numRef>
          </c:val>
          <c:extLst>
            <c:ext xmlns:c16="http://schemas.microsoft.com/office/drawing/2014/chart" uri="{C3380CC4-5D6E-409C-BE32-E72D297353CC}">
              <c16:uniqueId val="{00000008-99E7-479A-85D0-2DA68438D38C}"/>
            </c:ext>
          </c:extLst>
        </c:ser>
        <c:ser>
          <c:idx val="1"/>
          <c:order val="1"/>
          <c:tx>
            <c:strRef>
              <c:f>Templet!$C$17</c:f>
              <c:strCache>
                <c:ptCount val="1"/>
                <c:pt idx="0">
                  <c:v>Actual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A-99E7-479A-85D0-2DA68438D38C}"/>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C-99E7-479A-85D0-2DA68438D38C}"/>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E-99E7-479A-85D0-2DA68438D38C}"/>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0-99E7-479A-85D0-2DA68438D38C}"/>
              </c:ext>
            </c:extLst>
          </c:dPt>
          <c:cat>
            <c:strRef>
              <c:f>Templet!$A$18:$A$21</c:f>
              <c:strCache>
                <c:ptCount val="4"/>
                <c:pt idx="0">
                  <c:v>Vehicle Payments</c:v>
                </c:pt>
                <c:pt idx="1">
                  <c:v>Fuel</c:v>
                </c:pt>
                <c:pt idx="2">
                  <c:v>Bus/Taxi/Train Fare</c:v>
                </c:pt>
                <c:pt idx="3">
                  <c:v>Repairs</c:v>
                </c:pt>
              </c:strCache>
            </c:strRef>
          </c:cat>
          <c:val>
            <c:numRef>
              <c:f>Templet!$C$18:$C$21</c:f>
              <c:numCache>
                <c:formatCode>#,##0.00</c:formatCode>
                <c:ptCount val="4"/>
                <c:pt idx="1">
                  <c:v>2500</c:v>
                </c:pt>
                <c:pt idx="3">
                  <c:v>450</c:v>
                </c:pt>
              </c:numCache>
            </c:numRef>
          </c:val>
          <c:extLst>
            <c:ext xmlns:c16="http://schemas.microsoft.com/office/drawing/2014/chart" uri="{C3380CC4-5D6E-409C-BE32-E72D297353CC}">
              <c16:uniqueId val="{00000011-99E7-479A-85D0-2DA68438D38C}"/>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0215053763440862"/>
          <c:y val="0.26252765524728255"/>
          <c:w val="0.35483870967741937"/>
          <c:h val="0.48953456734138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1</xdr:row>
      <xdr:rowOff>38101</xdr:rowOff>
    </xdr:from>
    <xdr:to>
      <xdr:col>3</xdr:col>
      <xdr:colOff>0</xdr:colOff>
      <xdr:row>11</xdr:row>
      <xdr:rowOff>152400</xdr:rowOff>
    </xdr:to>
    <mc:AlternateContent xmlns:mc="http://schemas.openxmlformats.org/markup-compatibility/2006">
      <mc:Choice xmlns:sle15="http://schemas.microsoft.com/office/drawing/2012/slicer" Requires="sle15">
        <xdr:graphicFrame macro="">
          <xdr:nvGraphicFramePr>
            <xdr:cNvPr id="2" name="DAILY LIVING">
              <a:extLst>
                <a:ext uri="{FF2B5EF4-FFF2-40B4-BE49-F238E27FC236}">
                  <a16:creationId xmlns:a16="http://schemas.microsoft.com/office/drawing/2014/main" id="{58619E59-F38C-4A06-8053-98C44BE23746}"/>
                </a:ext>
              </a:extLst>
            </xdr:cNvPr>
            <xdr:cNvGraphicFramePr/>
          </xdr:nvGraphicFramePr>
          <xdr:xfrm>
            <a:off x="0" y="0"/>
            <a:ext cx="0" cy="0"/>
          </xdr:xfrm>
          <a:graphic>
            <a:graphicData uri="http://schemas.microsoft.com/office/drawing/2010/slicer">
              <sle:slicer xmlns:sle="http://schemas.microsoft.com/office/drawing/2010/slicer" name="DAILY LIVING"/>
            </a:graphicData>
          </a:graphic>
        </xdr:graphicFrame>
      </mc:Choice>
      <mc:Fallback>
        <xdr:sp macro="" textlink="">
          <xdr:nvSpPr>
            <xdr:cNvPr id="0" name=""/>
            <xdr:cNvSpPr>
              <a:spLocks noTextEdit="1"/>
            </xdr:cNvSpPr>
          </xdr:nvSpPr>
          <xdr:spPr>
            <a:xfrm>
              <a:off x="38100" y="400051"/>
              <a:ext cx="1790700" cy="20192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16</xdr:col>
      <xdr:colOff>400049</xdr:colOff>
      <xdr:row>1</xdr:row>
      <xdr:rowOff>66676</xdr:rowOff>
    </xdr:from>
    <xdr:to>
      <xdr:col>20</xdr:col>
      <xdr:colOff>314324</xdr:colOff>
      <xdr:row>11</xdr:row>
      <xdr:rowOff>66676</xdr:rowOff>
    </xdr:to>
    <xdr:graphicFrame macro="">
      <xdr:nvGraphicFramePr>
        <xdr:cNvPr id="3" name="Chart 2">
          <a:extLst>
            <a:ext uri="{FF2B5EF4-FFF2-40B4-BE49-F238E27FC236}">
              <a16:creationId xmlns:a16="http://schemas.microsoft.com/office/drawing/2014/main" id="{00AF24A0-AD1B-45CC-8FDE-32A75E7F4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295275</xdr:colOff>
      <xdr:row>11</xdr:row>
      <xdr:rowOff>114300</xdr:rowOff>
    </xdr:from>
    <xdr:to>
      <xdr:col>20</xdr:col>
      <xdr:colOff>314326</xdr:colOff>
      <xdr:row>21</xdr:row>
      <xdr:rowOff>104775</xdr:rowOff>
    </xdr:to>
    <xdr:graphicFrame macro="">
      <xdr:nvGraphicFramePr>
        <xdr:cNvPr id="4" name="Chart 3">
          <a:extLst>
            <a:ext uri="{FF2B5EF4-FFF2-40B4-BE49-F238E27FC236}">
              <a16:creationId xmlns:a16="http://schemas.microsoft.com/office/drawing/2014/main" id="{05C0E60C-129D-47A3-ACAF-760F17A3E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285750</xdr:colOff>
      <xdr:row>1</xdr:row>
      <xdr:rowOff>66676</xdr:rowOff>
    </xdr:from>
    <xdr:to>
      <xdr:col>16</xdr:col>
      <xdr:colOff>352425</xdr:colOff>
      <xdr:row>11</xdr:row>
      <xdr:rowOff>66676</xdr:rowOff>
    </xdr:to>
    <xdr:graphicFrame macro="">
      <xdr:nvGraphicFramePr>
        <xdr:cNvPr id="5" name="Chart 4">
          <a:extLst>
            <a:ext uri="{FF2B5EF4-FFF2-40B4-BE49-F238E27FC236}">
              <a16:creationId xmlns:a16="http://schemas.microsoft.com/office/drawing/2014/main" id="{CC594FA3-D3CB-4F69-9E9A-3AA2402FE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47626</xdr:colOff>
      <xdr:row>8</xdr:row>
      <xdr:rowOff>114300</xdr:rowOff>
    </xdr:from>
    <xdr:to>
      <xdr:col>11</xdr:col>
      <xdr:colOff>228600</xdr:colOff>
      <xdr:row>21</xdr:row>
      <xdr:rowOff>114300</xdr:rowOff>
    </xdr:to>
    <xdr:graphicFrame macro="">
      <xdr:nvGraphicFramePr>
        <xdr:cNvPr id="6" name="Chart 5">
          <a:extLst>
            <a:ext uri="{FF2B5EF4-FFF2-40B4-BE49-F238E27FC236}">
              <a16:creationId xmlns:a16="http://schemas.microsoft.com/office/drawing/2014/main" id="{6269B1EE-BD6B-4D35-B587-4DA65732B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12</xdr:row>
      <xdr:rowOff>9525</xdr:rowOff>
    </xdr:from>
    <xdr:to>
      <xdr:col>2</xdr:col>
      <xdr:colOff>600075</xdr:colOff>
      <xdr:row>21</xdr:row>
      <xdr:rowOff>114300</xdr:rowOff>
    </xdr:to>
    <xdr:graphicFrame macro="">
      <xdr:nvGraphicFramePr>
        <xdr:cNvPr id="7" name="Chart 6">
          <a:extLst>
            <a:ext uri="{FF2B5EF4-FFF2-40B4-BE49-F238E27FC236}">
              <a16:creationId xmlns:a16="http://schemas.microsoft.com/office/drawing/2014/main" id="{B0207A0F-A56D-4A9D-8779-D98E4C60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xdr:colOff>
      <xdr:row>1</xdr:row>
      <xdr:rowOff>85725</xdr:rowOff>
    </xdr:from>
    <xdr:to>
      <xdr:col>5</xdr:col>
      <xdr:colOff>457200</xdr:colOff>
      <xdr:row>8</xdr:row>
      <xdr:rowOff>28575</xdr:rowOff>
    </xdr:to>
    <xdr:sp macro="" textlink="">
      <xdr:nvSpPr>
        <xdr:cNvPr id="8" name="Rectangle: Rounded Corners 7">
          <a:extLst>
            <a:ext uri="{FF2B5EF4-FFF2-40B4-BE49-F238E27FC236}">
              <a16:creationId xmlns:a16="http://schemas.microsoft.com/office/drawing/2014/main" id="{5640EF5F-AF56-2861-633F-DA7CD6979E2F}"/>
            </a:ext>
          </a:extLst>
        </xdr:cNvPr>
        <xdr:cNvSpPr/>
      </xdr:nvSpPr>
      <xdr:spPr>
        <a:xfrm>
          <a:off x="1885950" y="447675"/>
          <a:ext cx="1619250" cy="127635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552450</xdr:colOff>
      <xdr:row>1</xdr:row>
      <xdr:rowOff>85725</xdr:rowOff>
    </xdr:from>
    <xdr:to>
      <xdr:col>8</xdr:col>
      <xdr:colOff>342900</xdr:colOff>
      <xdr:row>8</xdr:row>
      <xdr:rowOff>28575</xdr:rowOff>
    </xdr:to>
    <xdr:sp macro="" textlink="">
      <xdr:nvSpPr>
        <xdr:cNvPr id="9" name="Rectangle: Rounded Corners 8">
          <a:extLst>
            <a:ext uri="{FF2B5EF4-FFF2-40B4-BE49-F238E27FC236}">
              <a16:creationId xmlns:a16="http://schemas.microsoft.com/office/drawing/2014/main" id="{B1D2DAD0-40E6-4291-A5A2-4F2D94349341}"/>
            </a:ext>
          </a:extLst>
        </xdr:cNvPr>
        <xdr:cNvSpPr/>
      </xdr:nvSpPr>
      <xdr:spPr>
        <a:xfrm>
          <a:off x="3600450" y="447675"/>
          <a:ext cx="1619250" cy="127635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1</xdr:row>
      <xdr:rowOff>85725</xdr:rowOff>
    </xdr:from>
    <xdr:to>
      <xdr:col>11</xdr:col>
      <xdr:colOff>209550</xdr:colOff>
      <xdr:row>8</xdr:row>
      <xdr:rowOff>28575</xdr:rowOff>
    </xdr:to>
    <xdr:sp macro="" textlink="">
      <xdr:nvSpPr>
        <xdr:cNvPr id="10" name="Rectangle: Rounded Corners 9">
          <a:extLst>
            <a:ext uri="{FF2B5EF4-FFF2-40B4-BE49-F238E27FC236}">
              <a16:creationId xmlns:a16="http://schemas.microsoft.com/office/drawing/2014/main" id="{0D6D0A69-9BC2-4839-89A9-A1CFEE42659F}"/>
            </a:ext>
          </a:extLst>
        </xdr:cNvPr>
        <xdr:cNvSpPr/>
      </xdr:nvSpPr>
      <xdr:spPr>
        <a:xfrm>
          <a:off x="5295900" y="447675"/>
          <a:ext cx="1619250" cy="1276350"/>
        </a:xfrm>
        <a:prstGeom prst="roundRect">
          <a:avLst/>
        </a:prstGeom>
        <a:solidFill>
          <a:schemeClr val="accent2">
            <a:lumMod val="20000"/>
            <a:lumOff val="80000"/>
          </a:schemeClr>
        </a:solidFill>
        <a:ln>
          <a:no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133350</xdr:colOff>
      <xdr:row>5</xdr:row>
      <xdr:rowOff>38100</xdr:rowOff>
    </xdr:from>
    <xdr:to>
      <xdr:col>5</xdr:col>
      <xdr:colOff>409575</xdr:colOff>
      <xdr:row>6</xdr:row>
      <xdr:rowOff>180975</xdr:rowOff>
    </xdr:to>
    <xdr:sp macro="" textlink="">
      <xdr:nvSpPr>
        <xdr:cNvPr id="11" name="TextBox 10">
          <a:extLst>
            <a:ext uri="{FF2B5EF4-FFF2-40B4-BE49-F238E27FC236}">
              <a16:creationId xmlns:a16="http://schemas.microsoft.com/office/drawing/2014/main" id="{073ABDC2-83AC-1ACE-4F74-A5780B4B1084}"/>
            </a:ext>
          </a:extLst>
        </xdr:cNvPr>
        <xdr:cNvSpPr txBox="1"/>
      </xdr:nvSpPr>
      <xdr:spPr>
        <a:xfrm>
          <a:off x="1962150" y="1162050"/>
          <a:ext cx="1495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solidFill>
            </a:rPr>
            <a:t>TOTAL INCOME</a:t>
          </a:r>
        </a:p>
      </xdr:txBody>
    </xdr:sp>
    <xdr:clientData/>
  </xdr:twoCellAnchor>
  <xdr:twoCellAnchor>
    <xdr:from>
      <xdr:col>3</xdr:col>
      <xdr:colOff>276225</xdr:colOff>
      <xdr:row>2</xdr:row>
      <xdr:rowOff>85725</xdr:rowOff>
    </xdr:from>
    <xdr:to>
      <xdr:col>5</xdr:col>
      <xdr:colOff>276225</xdr:colOff>
      <xdr:row>4</xdr:row>
      <xdr:rowOff>123825</xdr:rowOff>
    </xdr:to>
    <xdr:sp macro="" textlink="Templet!H2">
      <xdr:nvSpPr>
        <xdr:cNvPr id="12" name="TextBox 11">
          <a:extLst>
            <a:ext uri="{FF2B5EF4-FFF2-40B4-BE49-F238E27FC236}">
              <a16:creationId xmlns:a16="http://schemas.microsoft.com/office/drawing/2014/main" id="{155D2773-1F2D-636D-C322-7575820E709E}"/>
            </a:ext>
          </a:extLst>
        </xdr:cNvPr>
        <xdr:cNvSpPr txBox="1"/>
      </xdr:nvSpPr>
      <xdr:spPr>
        <a:xfrm>
          <a:off x="2105025" y="638175"/>
          <a:ext cx="1219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4AF22C-8994-4114-AA92-8D267804FA07}" type="TxLink">
            <a:rPr lang="en-US" sz="2000" b="1" i="0" u="none" strike="noStrike">
              <a:solidFill>
                <a:schemeClr val="accent6"/>
              </a:solidFill>
              <a:latin typeface="Calibri"/>
              <a:cs typeface="Calibri"/>
            </a:rPr>
            <a:t>22,000.00</a:t>
          </a:fld>
          <a:endParaRPr lang="en-IN" sz="3200">
            <a:solidFill>
              <a:schemeClr val="accent6"/>
            </a:solidFill>
          </a:endParaRPr>
        </a:p>
      </xdr:txBody>
    </xdr:sp>
    <xdr:clientData/>
  </xdr:twoCellAnchor>
  <xdr:twoCellAnchor>
    <xdr:from>
      <xdr:col>6</xdr:col>
      <xdr:colOff>66675</xdr:colOff>
      <xdr:row>5</xdr:row>
      <xdr:rowOff>66675</xdr:rowOff>
    </xdr:from>
    <xdr:to>
      <xdr:col>8</xdr:col>
      <xdr:colOff>342900</xdr:colOff>
      <xdr:row>7</xdr:row>
      <xdr:rowOff>19050</xdr:rowOff>
    </xdr:to>
    <xdr:sp macro="" textlink="">
      <xdr:nvSpPr>
        <xdr:cNvPr id="13" name="TextBox 12">
          <a:extLst>
            <a:ext uri="{FF2B5EF4-FFF2-40B4-BE49-F238E27FC236}">
              <a16:creationId xmlns:a16="http://schemas.microsoft.com/office/drawing/2014/main" id="{3E0602B7-4D04-4DF7-9489-B691CED1E862}"/>
            </a:ext>
          </a:extLst>
        </xdr:cNvPr>
        <xdr:cNvSpPr txBox="1"/>
      </xdr:nvSpPr>
      <xdr:spPr>
        <a:xfrm>
          <a:off x="3724275" y="1190625"/>
          <a:ext cx="14954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0000"/>
              </a:solidFill>
            </a:rPr>
            <a:t>TOTAL EXPENSES</a:t>
          </a:r>
        </a:p>
      </xdr:txBody>
    </xdr:sp>
    <xdr:clientData/>
  </xdr:twoCellAnchor>
  <xdr:twoCellAnchor>
    <xdr:from>
      <xdr:col>6</xdr:col>
      <xdr:colOff>219075</xdr:colOff>
      <xdr:row>2</xdr:row>
      <xdr:rowOff>85725</xdr:rowOff>
    </xdr:from>
    <xdr:to>
      <xdr:col>8</xdr:col>
      <xdr:colOff>219075</xdr:colOff>
      <xdr:row>4</xdr:row>
      <xdr:rowOff>123825</xdr:rowOff>
    </xdr:to>
    <xdr:sp macro="" textlink="Templet!H3">
      <xdr:nvSpPr>
        <xdr:cNvPr id="14" name="TextBox 13">
          <a:extLst>
            <a:ext uri="{FF2B5EF4-FFF2-40B4-BE49-F238E27FC236}">
              <a16:creationId xmlns:a16="http://schemas.microsoft.com/office/drawing/2014/main" id="{CAF712C0-BFB3-4BD7-9925-679144DF7E43}"/>
            </a:ext>
          </a:extLst>
        </xdr:cNvPr>
        <xdr:cNvSpPr txBox="1"/>
      </xdr:nvSpPr>
      <xdr:spPr>
        <a:xfrm>
          <a:off x="3876675" y="638175"/>
          <a:ext cx="12192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5510E7-226C-44B4-9E70-82B9481B44DE}" type="TxLink">
            <a:rPr lang="en-US" sz="1800" b="1" i="0" u="none" strike="noStrike">
              <a:solidFill>
                <a:srgbClr val="FF0000"/>
              </a:solidFill>
              <a:latin typeface="Calibri"/>
              <a:cs typeface="Calibri"/>
            </a:rPr>
            <a:t>21,934.00</a:t>
          </a:fld>
          <a:endParaRPr lang="en-IN" sz="6600">
            <a:solidFill>
              <a:srgbClr val="FF0000"/>
            </a:solidFill>
          </a:endParaRPr>
        </a:p>
      </xdr:txBody>
    </xdr:sp>
    <xdr:clientData/>
  </xdr:twoCellAnchor>
  <xdr:twoCellAnchor>
    <xdr:from>
      <xdr:col>8</xdr:col>
      <xdr:colOff>571500</xdr:colOff>
      <xdr:row>5</xdr:row>
      <xdr:rowOff>66675</xdr:rowOff>
    </xdr:from>
    <xdr:to>
      <xdr:col>11</xdr:col>
      <xdr:colOff>190500</xdr:colOff>
      <xdr:row>7</xdr:row>
      <xdr:rowOff>19050</xdr:rowOff>
    </xdr:to>
    <xdr:sp macro="" textlink="">
      <xdr:nvSpPr>
        <xdr:cNvPr id="15" name="TextBox 14">
          <a:extLst>
            <a:ext uri="{FF2B5EF4-FFF2-40B4-BE49-F238E27FC236}">
              <a16:creationId xmlns:a16="http://schemas.microsoft.com/office/drawing/2014/main" id="{519094A8-300A-4CBE-971D-E674B714B7AA}"/>
            </a:ext>
          </a:extLst>
        </xdr:cNvPr>
        <xdr:cNvSpPr txBox="1"/>
      </xdr:nvSpPr>
      <xdr:spPr>
        <a:xfrm>
          <a:off x="5448300" y="119062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solidFill>
            </a:rPr>
            <a:t>TOTAL SURPLUS</a:t>
          </a:r>
        </a:p>
      </xdr:txBody>
    </xdr:sp>
    <xdr:clientData/>
  </xdr:twoCellAnchor>
  <xdr:twoCellAnchor>
    <xdr:from>
      <xdr:col>9</xdr:col>
      <xdr:colOff>285750</xdr:colOff>
      <xdr:row>2</xdr:row>
      <xdr:rowOff>76200</xdr:rowOff>
    </xdr:from>
    <xdr:to>
      <xdr:col>10</xdr:col>
      <xdr:colOff>485775</xdr:colOff>
      <xdr:row>4</xdr:row>
      <xdr:rowOff>114300</xdr:rowOff>
    </xdr:to>
    <xdr:sp macro="" textlink="Templet!H4">
      <xdr:nvSpPr>
        <xdr:cNvPr id="16" name="TextBox 15">
          <a:extLst>
            <a:ext uri="{FF2B5EF4-FFF2-40B4-BE49-F238E27FC236}">
              <a16:creationId xmlns:a16="http://schemas.microsoft.com/office/drawing/2014/main" id="{E0328078-B721-487C-8FE9-6FBD1F463FBB}"/>
            </a:ext>
          </a:extLst>
        </xdr:cNvPr>
        <xdr:cNvSpPr txBox="1"/>
      </xdr:nvSpPr>
      <xdr:spPr>
        <a:xfrm>
          <a:off x="5772150" y="628650"/>
          <a:ext cx="8096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7CA529-A483-4689-988E-D02EA3A73EF3}" type="TxLink">
            <a:rPr lang="en-US" sz="1800" b="1" i="0" u="none" strike="noStrike">
              <a:solidFill>
                <a:schemeClr val="accent6"/>
              </a:solidFill>
              <a:latin typeface="Calibri"/>
              <a:cs typeface="Calibri"/>
            </a:rPr>
            <a:t>66.00</a:t>
          </a:fld>
          <a:endParaRPr lang="en-IN" sz="6600">
            <a:solidFill>
              <a:schemeClr val="accent6"/>
            </a:solidFill>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LIVING" xr10:uid="{3DC90337-2ED4-420E-BA2B-21EB53831D7A}" sourceName="DAILY LIVING">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ILY LIVING" xr10:uid="{04BD21CC-B8F5-43FD-B508-48A091E3EAAF}" cache="Slicer_DAILY_LIVING" caption="DAILY LIVING" showCaption="0"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5C80C3-3DB4-424E-AE5B-DBD6B789DCD8}" name="Table2" displayName="Table2" ref="A1:D7" totalsRowCount="1" headerRowDxfId="93" dataDxfId="91" headerRowBorderDxfId="92" tableBorderDxfId="90">
  <tableColumns count="4">
    <tableColumn id="1" xr3:uid="{3DAEA272-AE38-46F4-AFC1-1C2066BC95C0}" name="INCOME" totalsRowFunction="custom" totalsRowDxfId="29">
      <totalsRowFormula>"Total " &amp; Table2[[#Headers],[INCOME]]</totalsRowFormula>
    </tableColumn>
    <tableColumn id="2" xr3:uid="{1A71BA7E-A030-4608-84EE-A06394A659AE}" name="Budget" totalsRowFunction="custom" totalsRowDxfId="28" dataCellStyle="Comma">
      <totalsRowFormula>SUBTOTAL(9,Table2[Budget])</totalsRowFormula>
    </tableColumn>
    <tableColumn id="3" xr3:uid="{04A4BDA0-EC6C-49BC-97C6-FB0EA3978883}" name="Actual" totalsRowFunction="custom" totalsRowDxfId="27" dataCellStyle="Comma">
      <totalsRowFormula>SUBTOTAL(9,Table2[Actual])</totalsRowFormula>
    </tableColumn>
    <tableColumn id="4" xr3:uid="{9155C1C9-1A49-4F7D-9837-1BB056CA7FDA}" name="Difference" totalsRowFunction="custom" totalsRowDxfId="26" dataCellStyle="Comma">
      <calculatedColumnFormula>C2-B2</calculatedColumnFormula>
      <totalsRowFormula>SUBTOTAL(9,Table2[Difference])</totalsRowFormula>
    </tableColumn>
  </tableColumns>
  <tableStyleInfo name="TableStyleMedium14" showFirstColumn="0"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204E3B-75A9-4BA5-B83F-5BAA97FD939D}" name="Table5" displayName="Table5" ref="A9:D15" totalsRowCount="1" headerRowDxfId="89" dataDxfId="87" headerRowBorderDxfId="88" tableBorderDxfId="86">
  <tableColumns count="4">
    <tableColumn id="1" xr3:uid="{A70482E4-0BAD-4E39-B8A7-1C5F72C44987}" name="HOME EXPENSES" totalsRowFunction="custom" dataDxfId="85" totalsRowDxfId="11">
      <totalsRowFormula>"Total " &amp; Table5[[#Headers],[HOME EXPENSES]]</totalsRowFormula>
    </tableColumn>
    <tableColumn id="2" xr3:uid="{EA1B6316-6727-4614-AD7B-7820B8BE0398}" name="Budget" totalsRowFunction="custom" dataDxfId="84" totalsRowDxfId="10" dataCellStyle="Comma">
      <totalsRowFormula>SUBTOTAL(9,Table5[Budget])</totalsRowFormula>
    </tableColumn>
    <tableColumn id="3" xr3:uid="{5B435C75-27E7-4E97-A84E-DC451AD85291}" name="Actual" totalsRowFunction="custom" dataDxfId="83" totalsRowDxfId="9" dataCellStyle="Comma">
      <totalsRowFormula>SUBTOTAL(9,Table5[Actual])</totalsRowFormula>
    </tableColumn>
    <tableColumn id="4" xr3:uid="{C20987F1-8A17-4B05-B516-5E4739D16DD3}" name="Difference" totalsRowFunction="custom" dataDxfId="82" totalsRowDxfId="8" dataCellStyle="Comma">
      <calculatedColumnFormula>B10-C10</calculatedColumnFormula>
      <totalsRowFormula>SUBTOTAL(9,Table5[Difference])</totalsRowFormula>
    </tableColumn>
  </tableColumns>
  <tableStyleInfo name="TableStyleMedium14" showFirstColumn="0"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3A7D10-EC27-4E96-BCC3-FB6FDE674CF5}" name="Table6" displayName="Table6" ref="F7:I15" totalsRowCount="1" headerRowDxfId="81" dataDxfId="79" headerRowBorderDxfId="80" tableBorderDxfId="78">
  <autoFilter ref="F7:I14" xr:uid="{053A7D10-EC27-4E96-BCC3-FB6FDE674CF5}"/>
  <tableColumns count="4">
    <tableColumn id="1" xr3:uid="{45512451-634C-497B-8289-4ED49734F775}" name="DAILY LIVING" totalsRowFunction="custom" dataDxfId="77" totalsRowDxfId="3">
      <totalsRowFormula>"Total " &amp; Table6[[#Headers],[DAILY LIVING]]</totalsRowFormula>
    </tableColumn>
    <tableColumn id="2" xr3:uid="{14FEF307-08C3-4047-A0DB-4FD1BD5EEF2F}" name="Budget" totalsRowFunction="custom" dataDxfId="76" totalsRowDxfId="2" dataCellStyle="Comma">
      <totalsRowFormula>SUBTOTAL(9,Table6[Budget])</totalsRowFormula>
    </tableColumn>
    <tableColumn id="3" xr3:uid="{23429815-19BE-4E76-A198-A5147BE29A07}" name="Actual" totalsRowFunction="custom" dataDxfId="75" totalsRowDxfId="1" dataCellStyle="Comma">
      <totalsRowFormula>SUBTOTAL(9,Table6[Actual])</totalsRowFormula>
    </tableColumn>
    <tableColumn id="4" xr3:uid="{D46DA5DF-47D4-4744-9076-ED5C09D9B8D1}" name="Difference" totalsRowFunction="custom" dataDxfId="74" totalsRowDxfId="0" dataCellStyle="Comma">
      <calculatedColumnFormula>G8-H8</calculatedColumnFormula>
      <totalsRowFormula>SUBTOTAL(9,Table6[Difference])</totalsRowFormula>
    </tableColumn>
  </tableColumns>
  <tableStyleInfo name="TableStyleMedium14"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C5A313-BD7E-4DAD-B81C-E404B4B2EFF7}" name="Table7" displayName="Table7" ref="F17:I24" totalsRowCount="1" headerRowDxfId="73" dataDxfId="71" headerRowBorderDxfId="72" tableBorderDxfId="70">
  <tableColumns count="4">
    <tableColumn id="1" xr3:uid="{A0E3FF87-6D09-4EC3-830C-B61327150D6F}" name="ENTERTAINMENT" totalsRowFunction="custom" dataDxfId="69" totalsRowDxfId="24">
      <totalsRowFormula>"Total " &amp; Table7[[#Headers],[ENTERTAINMENT]]</totalsRowFormula>
    </tableColumn>
    <tableColumn id="2" xr3:uid="{24E0B46C-81C4-4533-A392-B9F07A3A83D9}" name="Budget" totalsRowFunction="custom" dataDxfId="68" totalsRowDxfId="23" dataCellStyle="Comma">
      <totalsRowFormula>SUBTOTAL(9,Table7[Budget])</totalsRowFormula>
    </tableColumn>
    <tableColumn id="3" xr3:uid="{6B3C0450-D64D-41E5-857E-A5F6BCF6C8B2}" name="Actual" totalsRowFunction="custom" dataDxfId="67" totalsRowDxfId="22" dataCellStyle="Comma">
      <totalsRowFormula>SUBTOTAL(9,Table7[Actual])</totalsRowFormula>
    </tableColumn>
    <tableColumn id="4" xr3:uid="{E8026E4E-6009-4C37-9400-51F767E3C507}" name="Difference" totalsRowFunction="custom" dataDxfId="66" totalsRowDxfId="21" dataCellStyle="Comma">
      <calculatedColumnFormula>G18-H18</calculatedColumnFormula>
      <totalsRowFormula>SUBTOTAL(9,Table7[Difference])</totalsRowFormula>
    </tableColumn>
  </tableColumns>
  <tableStyleInfo name="TableStyleMedium14" showFirstColumn="0" showLastColumn="1"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A2DC75-BDCB-4591-9848-05B5B8E6273D}" name="Table8" displayName="Table8" ref="F26:I30" totalsRowCount="1" headerRowDxfId="65" dataDxfId="63" headerRowBorderDxfId="64" tableBorderDxfId="62">
  <tableColumns count="4">
    <tableColumn id="1" xr3:uid="{E9A885FE-7E40-4985-93E4-7E992AA5E9CB}" name="SAVINGS" totalsRowFunction="custom" dataDxfId="61" totalsRowDxfId="20">
      <totalsRowFormula>"Total " &amp; Table8[[#Headers],[SAVINGS]]</totalsRowFormula>
    </tableColumn>
    <tableColumn id="2" xr3:uid="{D76A932A-58CE-4B59-8221-9174F463E347}" name="Budget" totalsRowFunction="custom" dataDxfId="60" totalsRowDxfId="19">
      <totalsRowFormula>SUBTOTAL(9,Table8[Budget])</totalsRowFormula>
    </tableColumn>
    <tableColumn id="3" xr3:uid="{044C024E-C3A1-49B5-80BF-F2C1DE7E376D}" name="Actual" totalsRowFunction="custom" dataDxfId="59" totalsRowDxfId="18">
      <totalsRowFormula>SUBTOTAL(9,Table8[Actual])</totalsRowFormula>
    </tableColumn>
    <tableColumn id="4" xr3:uid="{D61FECDD-F3DD-40B2-B335-EACBF24E328C}" name="Difference" totalsRowFunction="custom" dataDxfId="58" totalsRowDxfId="17" dataCellStyle="Comma">
      <calculatedColumnFormula>G27-H27</calculatedColumnFormula>
      <totalsRowFormula>SUBTOTAL(9,Table8[Difference])</totalsRowFormula>
    </tableColumn>
  </tableColumns>
  <tableStyleInfo name="TableStyleMedium14" showFirstColumn="0"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BBE60AD-2313-465A-84CE-BB6A64F21D65}" name="Table15" displayName="Table15" ref="A30:D34" totalsRowCount="1" headerRowDxfId="57" dataDxfId="55" headerRowBorderDxfId="56" tableBorderDxfId="54">
  <tableColumns count="4">
    <tableColumn id="1" xr3:uid="{3950EC04-A064-4B64-A36E-D254648B8467}" name="SUBSCRIPTIONS" totalsRowFunction="custom" dataDxfId="53" totalsRowDxfId="7">
      <totalsRowFormula>"Total " &amp; Table15[[#Headers],[SUBSCRIPTIONS]]</totalsRowFormula>
    </tableColumn>
    <tableColumn id="2" xr3:uid="{BC88831B-0191-4428-98B2-0C9BB72D989D}" name="Budget" totalsRowFunction="custom" dataDxfId="52" totalsRowDxfId="6" dataCellStyle="Comma">
      <totalsRowFormula>SUBTOTAL(9,Table15[Budget])</totalsRowFormula>
    </tableColumn>
    <tableColumn id="3" xr3:uid="{C48D5F79-1A4F-4A7B-8F08-64833D646BE7}" name="Actual" totalsRowFunction="custom" dataDxfId="51" totalsRowDxfId="5" dataCellStyle="Comma">
      <totalsRowFormula>SUBTOTAL(9,Table15[Actual])</totalsRowFormula>
    </tableColumn>
    <tableColumn id="4" xr3:uid="{5B74F884-2040-45E8-A54B-03CB274BFBE6}" name="Difference" totalsRowFunction="custom" dataDxfId="50" totalsRowDxfId="4" dataCellStyle="Comma">
      <calculatedColumnFormula>B31-C31</calculatedColumnFormula>
      <totalsRowFormula>SUBTOTAL(9,Table15[Difference])</totalsRowFormula>
    </tableColumn>
  </tableColumns>
  <tableStyleInfo name="TableStyleMedium14" showFirstColumn="0"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5095392-7FEF-4787-8B46-1714AE8782FD}" name="Table20" displayName="Table20" ref="A17:D22" totalsRowCount="1" headerRowDxfId="49" dataDxfId="47" headerRowBorderDxfId="48" tableBorderDxfId="46">
  <tableColumns count="4">
    <tableColumn id="1" xr3:uid="{C931BAB0-C339-4171-9FB2-6C35FB601C6A}" name="TRANSPORTATION" totalsRowFunction="custom" dataDxfId="45" totalsRowDxfId="44">
      <totalsRowFormula>"Total " &amp; Table20[[#Headers],[TRANSPORTATION]]</totalsRowFormula>
    </tableColumn>
    <tableColumn id="2" xr3:uid="{160F5140-D23F-4B24-BF5D-DF3601B08808}" name="Budget" totalsRowFunction="custom" dataDxfId="43" totalsRowDxfId="42" dataCellStyle="Comma">
      <totalsRowFormula>SUBTOTAL(9,Table20[Budget])</totalsRowFormula>
    </tableColumn>
    <tableColumn id="3" xr3:uid="{7B585709-A218-4A38-8BC0-B54A69D111AE}" name="Actual" totalsRowFunction="custom" dataDxfId="41" totalsRowDxfId="40" dataCellStyle="Comma">
      <totalsRowFormula>SUBTOTAL(9,Table20[Actual])</totalsRowFormula>
    </tableColumn>
    <tableColumn id="4" xr3:uid="{AD37ABC8-8A51-4740-9B4E-5DCECD7FBCEA}" name="Difference" totalsRowFunction="custom" dataDxfId="39" totalsRowDxfId="38" dataCellStyle="Comma">
      <calculatedColumnFormula>B18-C18</calculatedColumnFormula>
      <totalsRowFormula>SUBTOTAL(9,Table20[Difference])</totalsRowFormula>
    </tableColumn>
  </tableColumns>
  <tableStyleInfo name="TableStyleMedium14" showFirstColumn="0"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A988B5B-CB38-40C5-AB74-66C897CB2FF4}" name="Table21" displayName="Table21" ref="A24:D28" totalsRowCount="1" headerRowDxfId="37" dataDxfId="35" headerRowBorderDxfId="36" tableBorderDxfId="34">
  <tableColumns count="4">
    <tableColumn id="1" xr3:uid="{E7AA8B62-EEC7-4D04-88DF-135FC6458907}" name="HEALTH" totalsRowFunction="custom" dataDxfId="33" totalsRowDxfId="16">
      <totalsRowFormula>"Total " &amp; Table21[[#Headers],[HEALTH]]</totalsRowFormula>
    </tableColumn>
    <tableColumn id="2" xr3:uid="{98569C3F-9E14-48D1-8C17-728B16F6857B}" name="Budget" totalsRowFunction="custom" dataDxfId="32" totalsRowDxfId="15" dataCellStyle="Comma">
      <totalsRowFormula>SUBTOTAL(9,Table21[Budget])</totalsRowFormula>
    </tableColumn>
    <tableColumn id="3" xr3:uid="{98208E98-63E0-4326-AD98-9FA2F5F7888C}" name="Actual" totalsRowFunction="custom" dataDxfId="31" totalsRowDxfId="14" dataCellStyle="Comma">
      <totalsRowFormula>SUBTOTAL(9,Table21[Actual])</totalsRowFormula>
    </tableColumn>
    <tableColumn id="4" xr3:uid="{13F468E8-4C2F-4DD8-861D-EE19C6BB3188}" name="Difference" totalsRowFunction="custom" dataDxfId="30" totalsRowDxfId="13" dataCellStyle="Comma">
      <calculatedColumnFormula>B25-C25</calculatedColumnFormula>
      <totalsRowFormula>SUBTOTAL(9,Table21[Difference])</totalsRowFormula>
    </tableColumn>
  </tableColumns>
  <tableStyleInfo name="TableStyleMedium14" showFirstColumn="0"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CE895C-D9EA-4C51-A200-3BB1E668AF44}" name="Table9" displayName="Table9" ref="F1:I4" totalsRowShown="0" headerRowDxfId="12">
  <tableColumns count="4">
    <tableColumn id="1" xr3:uid="{9A711911-6E84-4067-B468-838EEC1B8035}" name="BUDGET SUMMARY"/>
    <tableColumn id="2" xr3:uid="{06D28EB1-DBDD-4E5B-851F-459A4E01C52C}" name="Budget"/>
    <tableColumn id="3" xr3:uid="{E5C1BE4D-69DE-4E3D-B473-F92ECA12E068}" name="Actual"/>
    <tableColumn id="4" xr3:uid="{5AD952D4-DAFF-4E3D-AA6D-F4D307DD8BF2}" name="Dif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4EEF1-5B81-4195-8BD0-969ADB23F9C1}">
  <dimension ref="A1:U1"/>
  <sheetViews>
    <sheetView showGridLines="0" tabSelected="1" workbookViewId="0">
      <selection activeCell="L2" sqref="L2"/>
    </sheetView>
  </sheetViews>
  <sheetFormatPr defaultRowHeight="15" x14ac:dyDescent="0.25"/>
  <sheetData>
    <row r="1" spans="1:21" ht="28.5" x14ac:dyDescent="0.45">
      <c r="A1" s="21" t="s">
        <v>52</v>
      </c>
      <c r="B1" s="21"/>
      <c r="C1" s="21"/>
      <c r="D1" s="21"/>
      <c r="E1" s="21"/>
      <c r="F1" s="21"/>
      <c r="G1" s="21"/>
      <c r="H1" s="21"/>
      <c r="I1" s="21"/>
      <c r="J1" s="21"/>
      <c r="K1" s="21"/>
      <c r="L1" s="21"/>
      <c r="M1" s="21"/>
      <c r="N1" s="21"/>
      <c r="O1" s="21"/>
      <c r="P1" s="21"/>
      <c r="Q1" s="21"/>
      <c r="R1" s="21"/>
      <c r="S1" s="21"/>
      <c r="T1" s="21"/>
      <c r="U1" s="21"/>
    </row>
  </sheetData>
  <mergeCells count="1">
    <mergeCell ref="A1:U1"/>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C940-CFF5-44CC-BF4F-F3AF717A926A}">
  <dimension ref="A1:I61"/>
  <sheetViews>
    <sheetView workbookViewId="0">
      <selection activeCell="E22" sqref="E22"/>
    </sheetView>
  </sheetViews>
  <sheetFormatPr defaultRowHeight="15" x14ac:dyDescent="0.25"/>
  <cols>
    <col min="1" max="1" width="21.42578125" bestFit="1" customWidth="1"/>
    <col min="2" max="3" width="8.85546875" bestFit="1" customWidth="1"/>
    <col min="4" max="4" width="9.7109375" bestFit="1" customWidth="1"/>
    <col min="5" max="5" width="21.7109375" customWidth="1"/>
    <col min="6" max="6" width="20" bestFit="1" customWidth="1"/>
    <col min="7" max="7" width="9.28515625" customWidth="1"/>
    <col min="8" max="8" width="8.7109375" customWidth="1"/>
    <col min="9" max="9" width="12.28515625" customWidth="1"/>
  </cols>
  <sheetData>
    <row r="1" spans="1:9" x14ac:dyDescent="0.25">
      <c r="A1" s="1" t="s">
        <v>0</v>
      </c>
      <c r="B1" s="2" t="s">
        <v>1</v>
      </c>
      <c r="C1" s="3" t="s">
        <v>2</v>
      </c>
      <c r="D1" s="3" t="s">
        <v>3</v>
      </c>
      <c r="E1" s="4" t="s">
        <v>4</v>
      </c>
      <c r="F1" s="5" t="s">
        <v>5</v>
      </c>
      <c r="G1" s="6" t="s">
        <v>1</v>
      </c>
      <c r="H1" s="6" t="s">
        <v>2</v>
      </c>
      <c r="I1" s="6" t="s">
        <v>3</v>
      </c>
    </row>
    <row r="2" spans="1:9" x14ac:dyDescent="0.25">
      <c r="A2" s="7" t="s">
        <v>47</v>
      </c>
      <c r="B2" s="8">
        <v>20000</v>
      </c>
      <c r="C2" s="8">
        <v>20000</v>
      </c>
      <c r="D2" s="9">
        <f t="shared" ref="D2:D6" si="0">C2-B2</f>
        <v>0</v>
      </c>
      <c r="E2" s="7"/>
      <c r="F2" s="10" t="s">
        <v>6</v>
      </c>
      <c r="G2" s="11">
        <f>Table2[[#Totals],[Budget]]</f>
        <v>22000</v>
      </c>
      <c r="H2" s="11">
        <f>Table2[[#Totals],[Actual]]</f>
        <v>22000</v>
      </c>
      <c r="I2" s="11">
        <f>G2-H2</f>
        <v>0</v>
      </c>
    </row>
    <row r="3" spans="1:9" ht="15.75" thickBot="1" x14ac:dyDescent="0.3">
      <c r="A3" s="7" t="s">
        <v>7</v>
      </c>
      <c r="B3" s="8">
        <v>500</v>
      </c>
      <c r="C3" s="8">
        <v>500</v>
      </c>
      <c r="D3" s="9">
        <f t="shared" si="0"/>
        <v>0</v>
      </c>
      <c r="E3" s="7"/>
      <c r="F3" s="10" t="s">
        <v>8</v>
      </c>
      <c r="G3" s="11">
        <f>SUM(Table5[[#Totals],[Budget]],Table20[[#Totals],[Budget]],Table21[[#Totals],[Budget]],Table15[[#Totals],[Budget]],Table8[[#Totals],[Budget]],Table7[[#Totals],[Budget]],Table6[[#Totals],[Budget]],)</f>
        <v>21984</v>
      </c>
      <c r="H3" s="11">
        <f>SUM(Table5[[#Totals],[Actual]],Table20[[#Totals],[Actual]],Table21[[#Totals],[Actual]],Table15[[#Totals],[Actual]],Table8[[#Totals],[Actual]],Table7[[#Totals],[Actual]],Table6[[#Totals],[Actual]],)</f>
        <v>21934</v>
      </c>
      <c r="I3" s="11">
        <f>G3-H3</f>
        <v>50</v>
      </c>
    </row>
    <row r="4" spans="1:9" ht="15.75" thickTop="1" x14ac:dyDescent="0.25">
      <c r="A4" s="7" t="s">
        <v>9</v>
      </c>
      <c r="B4" s="8"/>
      <c r="C4" s="8"/>
      <c r="D4" s="9">
        <f t="shared" si="0"/>
        <v>0</v>
      </c>
      <c r="E4" s="7"/>
      <c r="F4" s="12" t="s">
        <v>10</v>
      </c>
      <c r="G4" s="13">
        <f>G2-G3</f>
        <v>16</v>
      </c>
      <c r="H4" s="13">
        <f>H2-H3</f>
        <v>66</v>
      </c>
      <c r="I4" s="13">
        <f>H4-G4</f>
        <v>50</v>
      </c>
    </row>
    <row r="5" spans="1:9" x14ac:dyDescent="0.25">
      <c r="A5" s="7" t="s">
        <v>11</v>
      </c>
      <c r="B5" s="8">
        <v>1500</v>
      </c>
      <c r="C5" s="8">
        <v>1500</v>
      </c>
      <c r="D5" s="9">
        <f t="shared" si="0"/>
        <v>0</v>
      </c>
      <c r="E5" s="14"/>
      <c r="F5" s="14"/>
      <c r="G5" s="14"/>
      <c r="H5" s="14"/>
      <c r="I5" s="14"/>
    </row>
    <row r="6" spans="1:9" x14ac:dyDescent="0.25">
      <c r="A6" s="7" t="s">
        <v>12</v>
      </c>
      <c r="B6" s="8"/>
      <c r="C6" s="8"/>
      <c r="D6" s="9">
        <f t="shared" si="0"/>
        <v>0</v>
      </c>
      <c r="E6" s="7"/>
      <c r="F6" s="14"/>
      <c r="G6" s="14"/>
      <c r="H6" s="14"/>
      <c r="I6" s="14"/>
    </row>
    <row r="7" spans="1:9" x14ac:dyDescent="0.25">
      <c r="A7" s="16" t="str">
        <f>"Total " &amp; Table2[[#Headers],[INCOME]]</f>
        <v>Total INCOME</v>
      </c>
      <c r="B7" s="17">
        <f>SUBTOTAL(9,Table2[Budget])</f>
        <v>22000</v>
      </c>
      <c r="C7" s="17">
        <f>SUBTOTAL(9,Table2[Actual])</f>
        <v>22000</v>
      </c>
      <c r="D7" s="18">
        <f>SUBTOTAL(9,Table2[Difference])</f>
        <v>0</v>
      </c>
      <c r="E7" s="7"/>
      <c r="F7" s="1" t="s">
        <v>13</v>
      </c>
      <c r="G7" s="2" t="s">
        <v>1</v>
      </c>
      <c r="H7" s="3" t="s">
        <v>2</v>
      </c>
      <c r="I7" s="3" t="s">
        <v>3</v>
      </c>
    </row>
    <row r="8" spans="1:9" x14ac:dyDescent="0.25">
      <c r="A8" s="7"/>
      <c r="B8" s="7"/>
      <c r="C8" s="7"/>
      <c r="D8" s="7"/>
      <c r="E8" s="7"/>
      <c r="F8" s="7" t="s">
        <v>14</v>
      </c>
      <c r="G8" s="15">
        <v>1500</v>
      </c>
      <c r="H8" s="15">
        <v>1500</v>
      </c>
      <c r="I8" s="9">
        <f t="shared" ref="I8:I14" si="1">G8-H8</f>
        <v>0</v>
      </c>
    </row>
    <row r="9" spans="1:9" x14ac:dyDescent="0.25">
      <c r="A9" s="1" t="s">
        <v>18</v>
      </c>
      <c r="B9" s="2" t="s">
        <v>1</v>
      </c>
      <c r="C9" s="3" t="s">
        <v>2</v>
      </c>
      <c r="D9" s="3" t="s">
        <v>3</v>
      </c>
      <c r="E9" s="7"/>
      <c r="F9" s="7" t="s">
        <v>15</v>
      </c>
      <c r="G9" s="15"/>
      <c r="H9" s="15"/>
      <c r="I9" s="9">
        <f t="shared" si="1"/>
        <v>0</v>
      </c>
    </row>
    <row r="10" spans="1:9" x14ac:dyDescent="0.25">
      <c r="A10" s="7" t="s">
        <v>44</v>
      </c>
      <c r="B10" s="8">
        <v>2000</v>
      </c>
      <c r="C10" s="8">
        <v>2000</v>
      </c>
      <c r="D10" s="9">
        <f t="shared" ref="D10:D14" si="2">B10-C10</f>
        <v>0</v>
      </c>
      <c r="E10" s="7"/>
      <c r="F10" s="7" t="s">
        <v>16</v>
      </c>
      <c r="G10" s="15">
        <v>1000</v>
      </c>
      <c r="H10" s="15">
        <v>1000</v>
      </c>
      <c r="I10" s="9">
        <f t="shared" si="1"/>
        <v>0</v>
      </c>
    </row>
    <row r="11" spans="1:9" x14ac:dyDescent="0.25">
      <c r="A11" s="7" t="s">
        <v>20</v>
      </c>
      <c r="B11" s="8">
        <v>500</v>
      </c>
      <c r="C11" s="8">
        <v>500</v>
      </c>
      <c r="D11" s="9">
        <f t="shared" si="2"/>
        <v>0</v>
      </c>
      <c r="E11" s="7"/>
      <c r="F11" s="7" t="s">
        <v>17</v>
      </c>
      <c r="G11" s="15"/>
      <c r="H11" s="15"/>
      <c r="I11" s="9">
        <f t="shared" si="1"/>
        <v>0</v>
      </c>
    </row>
    <row r="12" spans="1:9" x14ac:dyDescent="0.25">
      <c r="A12" s="7" t="s">
        <v>43</v>
      </c>
      <c r="B12" s="8">
        <v>900</v>
      </c>
      <c r="C12" s="8">
        <v>900</v>
      </c>
      <c r="D12" s="9">
        <f t="shared" si="2"/>
        <v>0</v>
      </c>
      <c r="E12" s="7"/>
      <c r="F12" s="7" t="s">
        <v>51</v>
      </c>
      <c r="G12" s="15"/>
      <c r="H12" s="15"/>
      <c r="I12" s="9">
        <f t="shared" si="1"/>
        <v>0</v>
      </c>
    </row>
    <row r="13" spans="1:9" x14ac:dyDescent="0.25">
      <c r="A13" s="7" t="s">
        <v>42</v>
      </c>
      <c r="B13" s="8">
        <v>0</v>
      </c>
      <c r="C13" s="8">
        <v>0</v>
      </c>
      <c r="D13" s="9">
        <f t="shared" si="2"/>
        <v>0</v>
      </c>
      <c r="E13" s="7"/>
      <c r="F13" s="7" t="s">
        <v>19</v>
      </c>
      <c r="G13" s="15">
        <v>1000</v>
      </c>
      <c r="H13" s="15">
        <v>1000</v>
      </c>
      <c r="I13" s="9">
        <f t="shared" si="1"/>
        <v>0</v>
      </c>
    </row>
    <row r="14" spans="1:9" x14ac:dyDescent="0.25">
      <c r="A14" s="7" t="s">
        <v>21</v>
      </c>
      <c r="B14" s="8">
        <v>500</v>
      </c>
      <c r="C14" s="8">
        <v>500</v>
      </c>
      <c r="D14" s="9">
        <f t="shared" si="2"/>
        <v>0</v>
      </c>
      <c r="E14" s="7"/>
      <c r="F14" s="7" t="s">
        <v>50</v>
      </c>
      <c r="G14" s="15">
        <v>100</v>
      </c>
      <c r="H14" s="15">
        <v>100</v>
      </c>
      <c r="I14" s="9">
        <f t="shared" si="1"/>
        <v>0</v>
      </c>
    </row>
    <row r="15" spans="1:9" x14ac:dyDescent="0.25">
      <c r="A15" s="16" t="str">
        <f>"Total " &amp; Table5[[#Headers],[HOME EXPENSES]]</f>
        <v>Total HOME EXPENSES</v>
      </c>
      <c r="B15" s="17">
        <f>SUBTOTAL(9,Table5[Budget])</f>
        <v>3900</v>
      </c>
      <c r="C15" s="17">
        <f>SUBTOTAL(9,Table5[Actual])</f>
        <v>3900</v>
      </c>
      <c r="D15" s="18">
        <f>SUBTOTAL(9,Table5[Difference])</f>
        <v>0</v>
      </c>
      <c r="E15" s="7"/>
      <c r="F15" s="16" t="str">
        <f>"Total " &amp; Table6[[#Headers],[DAILY LIVING]]</f>
        <v>Total DAILY LIVING</v>
      </c>
      <c r="G15" s="17">
        <f>SUBTOTAL(9,Table6[Budget])</f>
        <v>3600</v>
      </c>
      <c r="H15" s="17">
        <f>SUBTOTAL(9,Table6[Actual])</f>
        <v>3600</v>
      </c>
      <c r="I15" s="18">
        <f>SUBTOTAL(9,Table6[Difference])</f>
        <v>0</v>
      </c>
    </row>
    <row r="16" spans="1:9" x14ac:dyDescent="0.25">
      <c r="A16" s="7"/>
      <c r="B16" s="19"/>
      <c r="C16" s="19"/>
      <c r="D16" s="19"/>
      <c r="E16" s="7"/>
      <c r="F16" s="7"/>
      <c r="G16" s="19"/>
      <c r="H16" s="19"/>
      <c r="I16" s="19"/>
    </row>
    <row r="17" spans="1:9" x14ac:dyDescent="0.25">
      <c r="A17" s="1" t="s">
        <v>26</v>
      </c>
      <c r="B17" s="2" t="s">
        <v>1</v>
      </c>
      <c r="C17" s="3" t="s">
        <v>2</v>
      </c>
      <c r="D17" s="3" t="s">
        <v>3</v>
      </c>
      <c r="E17" s="7"/>
      <c r="F17" s="1" t="s">
        <v>22</v>
      </c>
      <c r="G17" s="2" t="s">
        <v>1</v>
      </c>
      <c r="H17" s="3" t="s">
        <v>2</v>
      </c>
      <c r="I17" s="3" t="s">
        <v>3</v>
      </c>
    </row>
    <row r="18" spans="1:9" x14ac:dyDescent="0.25">
      <c r="A18" s="7" t="s">
        <v>28</v>
      </c>
      <c r="B18" s="15"/>
      <c r="C18" s="15"/>
      <c r="D18" s="9">
        <f>B18-C18</f>
        <v>0</v>
      </c>
      <c r="E18" s="7"/>
      <c r="F18" s="7" t="s">
        <v>23</v>
      </c>
      <c r="G18" s="15"/>
      <c r="H18" s="15"/>
      <c r="I18" s="9">
        <f t="shared" ref="I18:I23" si="3">G18-H18</f>
        <v>0</v>
      </c>
    </row>
    <row r="19" spans="1:9" x14ac:dyDescent="0.25">
      <c r="A19" s="7" t="s">
        <v>30</v>
      </c>
      <c r="B19" s="15">
        <v>2500</v>
      </c>
      <c r="C19" s="15">
        <v>2500</v>
      </c>
      <c r="D19" s="9">
        <f>B19-C19</f>
        <v>0</v>
      </c>
      <c r="E19" s="7"/>
      <c r="F19" s="7" t="s">
        <v>24</v>
      </c>
      <c r="G19" s="15"/>
      <c r="H19" s="15"/>
      <c r="I19" s="9">
        <f t="shared" si="3"/>
        <v>0</v>
      </c>
    </row>
    <row r="20" spans="1:9" x14ac:dyDescent="0.25">
      <c r="A20" s="7" t="s">
        <v>31</v>
      </c>
      <c r="B20" s="15"/>
      <c r="C20" s="15"/>
      <c r="D20" s="9">
        <f t="shared" ref="D20:D21" si="4">B20-C20</f>
        <v>0</v>
      </c>
      <c r="E20" s="7"/>
      <c r="F20" s="7" t="s">
        <v>25</v>
      </c>
      <c r="G20" s="15">
        <v>360</v>
      </c>
      <c r="H20" s="15">
        <v>360</v>
      </c>
      <c r="I20" s="9">
        <f t="shared" si="3"/>
        <v>0</v>
      </c>
    </row>
    <row r="21" spans="1:9" x14ac:dyDescent="0.25">
      <c r="A21" s="7" t="s">
        <v>32</v>
      </c>
      <c r="B21" s="15">
        <v>500</v>
      </c>
      <c r="C21" s="15">
        <v>450</v>
      </c>
      <c r="D21" s="9">
        <f t="shared" si="4"/>
        <v>50</v>
      </c>
      <c r="E21" s="7"/>
      <c r="F21" s="7" t="s">
        <v>27</v>
      </c>
      <c r="G21" s="15"/>
      <c r="H21" s="15"/>
      <c r="I21" s="9">
        <f t="shared" si="3"/>
        <v>0</v>
      </c>
    </row>
    <row r="22" spans="1:9" x14ac:dyDescent="0.25">
      <c r="A22" s="16" t="str">
        <f>"Total " &amp; Table20[[#Headers],[TRANSPORTATION]]</f>
        <v>Total TRANSPORTATION</v>
      </c>
      <c r="B22" s="17">
        <f>SUBTOTAL(9,Table20[Budget])</f>
        <v>3000</v>
      </c>
      <c r="C22" s="17">
        <f>SUBTOTAL(9,Table20[Actual])</f>
        <v>2950</v>
      </c>
      <c r="D22" s="18">
        <f>SUBTOTAL(9,Table20[Difference])</f>
        <v>50</v>
      </c>
      <c r="E22" s="7"/>
      <c r="F22" s="7" t="s">
        <v>46</v>
      </c>
      <c r="G22" s="15"/>
      <c r="H22" s="15"/>
      <c r="I22" s="9">
        <f t="shared" si="3"/>
        <v>0</v>
      </c>
    </row>
    <row r="23" spans="1:9" x14ac:dyDescent="0.25">
      <c r="A23" s="7"/>
      <c r="B23" s="19"/>
      <c r="C23" s="19"/>
      <c r="D23" s="19"/>
      <c r="E23" s="7"/>
      <c r="F23" s="7" t="s">
        <v>29</v>
      </c>
      <c r="G23" s="15"/>
      <c r="H23" s="15"/>
      <c r="I23" s="9">
        <f t="shared" si="3"/>
        <v>0</v>
      </c>
    </row>
    <row r="24" spans="1:9" x14ac:dyDescent="0.25">
      <c r="A24" s="1" t="s">
        <v>35</v>
      </c>
      <c r="B24" s="2" t="s">
        <v>1</v>
      </c>
      <c r="C24" s="3" t="s">
        <v>2</v>
      </c>
      <c r="D24" s="3" t="s">
        <v>3</v>
      </c>
      <c r="E24" s="7"/>
      <c r="F24" s="16" t="str">
        <f>"Total " &amp; Table7[[#Headers],[ENTERTAINMENT]]</f>
        <v>Total ENTERTAINMENT</v>
      </c>
      <c r="G24" s="17">
        <f>SUBTOTAL(9,Table7[Budget])</f>
        <v>360</v>
      </c>
      <c r="H24" s="17">
        <f>SUBTOTAL(9,Table7[Actual])</f>
        <v>360</v>
      </c>
      <c r="I24" s="18">
        <f>SUBTOTAL(9,Table7[Difference])</f>
        <v>0</v>
      </c>
    </row>
    <row r="25" spans="1:9" x14ac:dyDescent="0.25">
      <c r="A25" s="7" t="s">
        <v>48</v>
      </c>
      <c r="B25" s="15"/>
      <c r="C25" s="15"/>
      <c r="D25" s="9">
        <f t="shared" ref="D25:D27" si="5">B25-C25</f>
        <v>0</v>
      </c>
      <c r="E25" s="7"/>
      <c r="F25" s="7"/>
      <c r="G25" s="19"/>
      <c r="H25" s="19"/>
      <c r="I25" s="19"/>
    </row>
    <row r="26" spans="1:9" x14ac:dyDescent="0.25">
      <c r="A26" s="7" t="s">
        <v>49</v>
      </c>
      <c r="B26" s="15">
        <v>300</v>
      </c>
      <c r="C26" s="15">
        <v>300</v>
      </c>
      <c r="D26" s="9">
        <f t="shared" si="5"/>
        <v>0</v>
      </c>
      <c r="E26" s="7"/>
      <c r="F26" s="1" t="s">
        <v>33</v>
      </c>
      <c r="G26" s="2" t="s">
        <v>1</v>
      </c>
      <c r="H26" s="3" t="s">
        <v>2</v>
      </c>
      <c r="I26" s="3" t="s">
        <v>3</v>
      </c>
    </row>
    <row r="27" spans="1:9" x14ac:dyDescent="0.25">
      <c r="A27" s="7" t="s">
        <v>37</v>
      </c>
      <c r="B27" s="15"/>
      <c r="C27" s="15"/>
      <c r="D27" s="9">
        <f t="shared" si="5"/>
        <v>0</v>
      </c>
      <c r="E27" s="7"/>
      <c r="F27" s="7" t="s">
        <v>34</v>
      </c>
      <c r="G27" s="15"/>
      <c r="H27" s="15"/>
      <c r="I27" s="9">
        <f t="shared" ref="I27" si="6">G27-H27</f>
        <v>0</v>
      </c>
    </row>
    <row r="28" spans="1:9" x14ac:dyDescent="0.25">
      <c r="A28" s="16" t="str">
        <f>"Total " &amp; Table21[[#Headers],[HEALTH]]</f>
        <v>Total HEALTH</v>
      </c>
      <c r="B28" s="17">
        <f>SUBTOTAL(9,Table21[Budget])</f>
        <v>300</v>
      </c>
      <c r="C28" s="17">
        <f>SUBTOTAL(9,Table21[Actual])</f>
        <v>300</v>
      </c>
      <c r="D28" s="18">
        <f>SUBTOTAL(9,Table21[Difference])</f>
        <v>0</v>
      </c>
      <c r="E28" s="7"/>
      <c r="F28" s="7" t="s">
        <v>36</v>
      </c>
      <c r="G28" s="15"/>
      <c r="H28" s="15"/>
      <c r="I28" s="9">
        <f>G28-H28</f>
        <v>0</v>
      </c>
    </row>
    <row r="29" spans="1:9" x14ac:dyDescent="0.25">
      <c r="A29" s="7"/>
      <c r="B29" s="19"/>
      <c r="C29" s="19"/>
      <c r="D29" s="19"/>
      <c r="E29" s="7"/>
      <c r="F29" s="7" t="s">
        <v>45</v>
      </c>
      <c r="G29" s="15">
        <v>8000</v>
      </c>
      <c r="H29" s="15">
        <v>8000</v>
      </c>
      <c r="I29" s="9">
        <f>G29-H29</f>
        <v>0</v>
      </c>
    </row>
    <row r="30" spans="1:9" x14ac:dyDescent="0.25">
      <c r="A30" s="1" t="s">
        <v>38</v>
      </c>
      <c r="B30" s="2" t="s">
        <v>1</v>
      </c>
      <c r="C30" s="3" t="s">
        <v>2</v>
      </c>
      <c r="D30" s="3" t="s">
        <v>3</v>
      </c>
      <c r="E30" s="7"/>
      <c r="F30" s="16" t="str">
        <f>"Total " &amp; Table8[[#Headers],[SAVINGS]]</f>
        <v>Total SAVINGS</v>
      </c>
      <c r="G30" s="17">
        <f>SUBTOTAL(9,Table8[Budget])</f>
        <v>8000</v>
      </c>
      <c r="H30" s="17">
        <f>SUBTOTAL(9,Table8[Actual])</f>
        <v>8000</v>
      </c>
      <c r="I30" s="18">
        <f>SUBTOTAL(9,Table8[Difference])</f>
        <v>0</v>
      </c>
    </row>
    <row r="31" spans="1:9" x14ac:dyDescent="0.25">
      <c r="A31" s="7" t="s">
        <v>39</v>
      </c>
      <c r="B31" s="15">
        <v>210</v>
      </c>
      <c r="C31" s="15">
        <v>210</v>
      </c>
      <c r="D31" s="9">
        <f t="shared" ref="D31:D33" si="7">B31-C31</f>
        <v>0</v>
      </c>
      <c r="E31" s="7"/>
      <c r="F31" s="7"/>
      <c r="G31" s="19"/>
      <c r="H31" s="19"/>
      <c r="I31" s="19"/>
    </row>
    <row r="32" spans="1:9" x14ac:dyDescent="0.25">
      <c r="A32" s="7" t="s">
        <v>40</v>
      </c>
      <c r="B32" s="15"/>
      <c r="C32" s="15"/>
      <c r="D32" s="9">
        <f t="shared" si="7"/>
        <v>0</v>
      </c>
      <c r="E32" s="7"/>
    </row>
    <row r="33" spans="1:9" x14ac:dyDescent="0.25">
      <c r="A33" s="7" t="s">
        <v>41</v>
      </c>
      <c r="B33" s="15">
        <v>2614</v>
      </c>
      <c r="C33" s="15">
        <v>2614</v>
      </c>
      <c r="D33" s="9">
        <f t="shared" si="7"/>
        <v>0</v>
      </c>
      <c r="E33" s="7"/>
    </row>
    <row r="34" spans="1:9" x14ac:dyDescent="0.25">
      <c r="A34" s="16" t="str">
        <f>"Total " &amp; Table15[[#Headers],[SUBSCRIPTIONS]]</f>
        <v>Total SUBSCRIPTIONS</v>
      </c>
      <c r="B34" s="17">
        <f>SUBTOTAL(9,Table15[Budget])</f>
        <v>2824</v>
      </c>
      <c r="C34" s="17">
        <f>SUBTOTAL(9,Table15[Actual])</f>
        <v>2824</v>
      </c>
      <c r="D34" s="18">
        <f>SUBTOTAL(9,Table15[Difference])</f>
        <v>0</v>
      </c>
      <c r="E34" s="7"/>
    </row>
    <row r="35" spans="1:9" x14ac:dyDescent="0.25">
      <c r="E35" s="7"/>
    </row>
    <row r="36" spans="1:9" x14ac:dyDescent="0.25">
      <c r="A36" s="7"/>
      <c r="B36" s="19"/>
      <c r="C36" s="19"/>
      <c r="D36" s="19"/>
      <c r="E36" s="7"/>
    </row>
    <row r="37" spans="1:9" x14ac:dyDescent="0.25">
      <c r="E37" s="7"/>
    </row>
    <row r="38" spans="1:9" x14ac:dyDescent="0.25">
      <c r="E38" s="7"/>
    </row>
    <row r="39" spans="1:9" x14ac:dyDescent="0.25">
      <c r="E39" s="7"/>
    </row>
    <row r="40" spans="1:9" x14ac:dyDescent="0.25">
      <c r="E40" s="7"/>
      <c r="F40" s="7"/>
      <c r="G40" s="19"/>
      <c r="H40" s="19"/>
      <c r="I40" s="19"/>
    </row>
    <row r="41" spans="1:9" x14ac:dyDescent="0.25">
      <c r="E41" s="7"/>
      <c r="F41" s="1"/>
      <c r="G41" s="2"/>
      <c r="H41" s="3"/>
      <c r="I41" s="3"/>
    </row>
    <row r="42" spans="1:9" x14ac:dyDescent="0.25">
      <c r="A42" s="7"/>
      <c r="B42" s="7"/>
      <c r="C42" s="7"/>
      <c r="D42" s="7"/>
      <c r="E42" s="7"/>
    </row>
    <row r="43" spans="1:9" x14ac:dyDescent="0.25">
      <c r="E43" s="7"/>
    </row>
    <row r="44" spans="1:9" x14ac:dyDescent="0.25">
      <c r="E44" s="7"/>
    </row>
    <row r="45" spans="1:9" x14ac:dyDescent="0.25">
      <c r="E45" s="7"/>
    </row>
    <row r="46" spans="1:9" x14ac:dyDescent="0.25">
      <c r="E46" s="7"/>
    </row>
    <row r="47" spans="1:9" x14ac:dyDescent="0.25">
      <c r="E47" s="7"/>
      <c r="F47" s="20"/>
      <c r="G47" s="7"/>
      <c r="H47" s="7"/>
      <c r="I47" s="7"/>
    </row>
    <row r="48" spans="1:9" x14ac:dyDescent="0.25">
      <c r="E48" s="7"/>
    </row>
    <row r="49" spans="5:5" x14ac:dyDescent="0.25">
      <c r="E49" s="7"/>
    </row>
    <row r="50" spans="5:5" x14ac:dyDescent="0.25">
      <c r="E50" s="7"/>
    </row>
    <row r="51" spans="5:5" x14ac:dyDescent="0.25">
      <c r="E51" s="7"/>
    </row>
    <row r="52" spans="5:5" x14ac:dyDescent="0.25">
      <c r="E52" s="7"/>
    </row>
    <row r="53" spans="5:5" x14ac:dyDescent="0.25">
      <c r="E53" s="7"/>
    </row>
    <row r="54" spans="5:5" x14ac:dyDescent="0.25">
      <c r="E54" s="7"/>
    </row>
    <row r="55" spans="5:5" x14ac:dyDescent="0.25">
      <c r="E55" s="7"/>
    </row>
    <row r="56" spans="5:5" x14ac:dyDescent="0.25">
      <c r="E56" s="7"/>
    </row>
    <row r="57" spans="5:5" x14ac:dyDescent="0.25">
      <c r="E57" s="7"/>
    </row>
    <row r="58" spans="5:5" x14ac:dyDescent="0.25">
      <c r="E58" s="7"/>
    </row>
    <row r="59" spans="5:5" x14ac:dyDescent="0.25">
      <c r="E59" s="7"/>
    </row>
    <row r="60" spans="5:5" x14ac:dyDescent="0.25">
      <c r="E60" s="7"/>
    </row>
    <row r="61" spans="5:5" x14ac:dyDescent="0.25">
      <c r="E61" s="7"/>
    </row>
  </sheetData>
  <conditionalFormatting sqref="D31:D33 I8:I14 I27:I29 D10:D14 D2:D7 D18:D21 D25:D27 I18:I23">
    <cfRule type="cellIs" dxfId="25" priority="4" stopIfTrue="1" operator="lessThan">
      <formula>0</formula>
    </cfRule>
  </conditionalFormatting>
  <conditionalFormatting sqref="B1">
    <cfRule type="containsText" priority="3" operator="containsText" text="Vertex42.com">
      <formula>NOT(ISERROR(SEARCH("Vertex42.com",B1)))</formula>
    </cfRule>
  </conditionalFormatting>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Templet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c:creator>
  <cp:lastModifiedBy>Soumya</cp:lastModifiedBy>
  <dcterms:created xsi:type="dcterms:W3CDTF">2022-07-16T09:36:30Z</dcterms:created>
  <dcterms:modified xsi:type="dcterms:W3CDTF">2022-07-17T10:45:53Z</dcterms:modified>
</cp:coreProperties>
</file>