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C:\Users\Weiner\SkyDrive\H_Darmstadt\001 Lehre\010 Vorlesung\Elektromobilität\"/>
    </mc:Choice>
  </mc:AlternateContent>
  <bookViews>
    <workbookView xWindow="0" yWindow="0" windowWidth="15090" windowHeight="7515"/>
  </bookViews>
  <sheets>
    <sheet name="Auswahlblatt" sheetId="1" r:id="rId1"/>
    <sheet name="Ausgabeblatt" sheetId="6" r:id="rId2"/>
    <sheet name="Fahrwiderstand" sheetId="10" r:id="rId3"/>
    <sheet name="Parameterliste" sheetId="3" r:id="rId4"/>
    <sheet name="Richtwerte Antriebsstrang" sheetId="11" r:id="rId5"/>
    <sheet name="Richtwerte Karosserie" sheetId="12" r:id="rId6"/>
    <sheet name="Richtwerte Reifen" sheetId="13" r:id="rId7"/>
    <sheet name="Disclaimer" sheetId="5" r:id="rId8"/>
  </sheets>
  <definedNames>
    <definedName name="Achsensymmetrische_Rechteckkurve" localSheetId="1">Ausgabeblatt!#REF!</definedName>
    <definedName name="Achsensymmetrische_Rechteckkurve" localSheetId="0">Auswahlblatt!#REF!</definedName>
    <definedName name="Fahrzeugauswahl" localSheetId="1">Ausgabeblatt!#REF!</definedName>
    <definedName name="Fahrzeugauswahl">Auswahlblatt!#REF!</definedName>
    <definedName name="Fahrzeugliste">Parameterliste!$B$12:$B$31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4" i="6" l="1"/>
  <c r="Y44" i="6"/>
  <c r="W44" i="6"/>
  <c r="Q44" i="6" l="1"/>
  <c r="S44" i="6"/>
  <c r="U44" i="6"/>
  <c r="V12" i="3" l="1"/>
  <c r="V14" i="3" l="1"/>
  <c r="V15" i="3"/>
  <c r="V19" i="3"/>
  <c r="V20" i="3"/>
  <c r="V21" i="3"/>
  <c r="V22" i="3"/>
  <c r="V25" i="3"/>
  <c r="V27" i="3"/>
  <c r="V28" i="3"/>
  <c r="H14" i="3"/>
  <c r="S25" i="3"/>
  <c r="B53" i="3"/>
  <c r="D52" i="3"/>
  <c r="B52" i="3"/>
  <c r="D53" i="3"/>
  <c r="AQ53" i="6" l="1"/>
  <c r="AQ54" i="6" s="1"/>
  <c r="AQ50" i="6"/>
  <c r="AD50" i="6" s="1"/>
  <c r="B11" i="10"/>
  <c r="AQ49" i="6" s="1"/>
  <c r="C7" i="10"/>
  <c r="C9" i="10"/>
  <c r="A9" i="10"/>
  <c r="A8" i="10"/>
  <c r="A7" i="10"/>
  <c r="A6" i="10"/>
  <c r="A5" i="10"/>
  <c r="A3" i="10"/>
  <c r="A2" i="10"/>
  <c r="I31" i="6"/>
  <c r="I32" i="6"/>
  <c r="I33" i="6"/>
  <c r="I34" i="6"/>
  <c r="I35" i="6"/>
  <c r="I36" i="6"/>
  <c r="I30" i="6"/>
  <c r="J31" i="6"/>
  <c r="J32" i="6"/>
  <c r="J33" i="6"/>
  <c r="J34" i="6"/>
  <c r="J35" i="6"/>
  <c r="J36" i="6"/>
  <c r="J30" i="6"/>
  <c r="J13" i="6"/>
  <c r="J14" i="6"/>
  <c r="J15" i="6"/>
  <c r="J16" i="6"/>
  <c r="J17" i="6"/>
  <c r="J18" i="6"/>
  <c r="J19" i="6"/>
  <c r="J20" i="6"/>
  <c r="J21" i="6"/>
  <c r="J12" i="6"/>
  <c r="B34" i="6"/>
  <c r="H18" i="3"/>
  <c r="V18" i="3"/>
  <c r="L37" i="3"/>
  <c r="AK37" i="3"/>
  <c r="AY37" i="3"/>
  <c r="AT37" i="3"/>
  <c r="C37" i="3"/>
  <c r="AS37" i="3"/>
  <c r="K37" i="3"/>
  <c r="Z37" i="3"/>
  <c r="W37" i="3"/>
  <c r="B37" i="3"/>
  <c r="F37" i="3"/>
  <c r="M37" i="3"/>
  <c r="V37" i="3"/>
  <c r="U37" i="3"/>
  <c r="N37" i="3"/>
  <c r="Q37" i="3"/>
  <c r="BA37" i="3"/>
  <c r="AH37" i="3"/>
  <c r="D37" i="3"/>
  <c r="AC37" i="3"/>
  <c r="AL37" i="3"/>
  <c r="R37" i="3"/>
  <c r="AU37" i="3"/>
  <c r="J37" i="3"/>
  <c r="E37" i="3"/>
  <c r="AV37" i="3"/>
  <c r="AQ37" i="3"/>
  <c r="AI37" i="3"/>
  <c r="AZ37" i="3"/>
  <c r="G37" i="3"/>
  <c r="AW37" i="3"/>
  <c r="S37" i="3"/>
  <c r="AO37" i="3"/>
  <c r="X37" i="3"/>
  <c r="T37" i="3"/>
  <c r="P37" i="3"/>
  <c r="AG37" i="3"/>
  <c r="AM37" i="3"/>
  <c r="AX37" i="3"/>
  <c r="AB37" i="3"/>
  <c r="Y37" i="3"/>
  <c r="H37" i="3"/>
  <c r="AJ37" i="3"/>
  <c r="AF37" i="3"/>
  <c r="O37" i="3"/>
  <c r="AP37" i="3"/>
  <c r="I37" i="3"/>
  <c r="AA37" i="3"/>
  <c r="AR37" i="3"/>
  <c r="AD37" i="3"/>
  <c r="AN37" i="3"/>
  <c r="AE37" i="3"/>
  <c r="B31" i="1" l="1"/>
  <c r="B62" i="3"/>
  <c r="B66" i="3"/>
  <c r="B70" i="3"/>
  <c r="B74" i="3"/>
  <c r="B78" i="3"/>
  <c r="B82" i="3"/>
  <c r="B86" i="3"/>
  <c r="B90" i="3"/>
  <c r="B94" i="3"/>
  <c r="B98" i="3"/>
  <c r="B102" i="3"/>
  <c r="B106" i="3"/>
  <c r="B110" i="3"/>
  <c r="B114" i="3"/>
  <c r="B118" i="3"/>
  <c r="B122" i="3"/>
  <c r="B126" i="3"/>
  <c r="B130" i="3"/>
  <c r="B134" i="3"/>
  <c r="B138" i="3"/>
  <c r="B142" i="3"/>
  <c r="B146" i="3"/>
  <c r="B150" i="3"/>
  <c r="B154" i="3"/>
  <c r="B158" i="3"/>
  <c r="B61" i="3"/>
  <c r="B73" i="3"/>
  <c r="B89" i="3"/>
  <c r="B105" i="3"/>
  <c r="B121" i="3"/>
  <c r="B133" i="3"/>
  <c r="B153" i="3"/>
  <c r="B63" i="3"/>
  <c r="B67" i="3"/>
  <c r="B71" i="3"/>
  <c r="B75" i="3"/>
  <c r="B79" i="3"/>
  <c r="B83" i="3"/>
  <c r="B87" i="3"/>
  <c r="B91" i="3"/>
  <c r="B95" i="3"/>
  <c r="B99" i="3"/>
  <c r="B103" i="3"/>
  <c r="B107" i="3"/>
  <c r="B111" i="3"/>
  <c r="B115" i="3"/>
  <c r="B119" i="3"/>
  <c r="B123" i="3"/>
  <c r="B127" i="3"/>
  <c r="B131" i="3"/>
  <c r="B135" i="3"/>
  <c r="B139" i="3"/>
  <c r="B143" i="3"/>
  <c r="B147" i="3"/>
  <c r="B151" i="3"/>
  <c r="B155" i="3"/>
  <c r="B159" i="3"/>
  <c r="B69" i="3"/>
  <c r="B77" i="3"/>
  <c r="B81" i="3"/>
  <c r="B93" i="3"/>
  <c r="B101" i="3"/>
  <c r="B113" i="3"/>
  <c r="B125" i="3"/>
  <c r="B137" i="3"/>
  <c r="B149" i="3"/>
  <c r="B161" i="3"/>
  <c r="C161" i="3" s="1"/>
  <c r="B64" i="3"/>
  <c r="B68" i="3"/>
  <c r="B72" i="3"/>
  <c r="B76" i="3"/>
  <c r="B80" i="3"/>
  <c r="B84" i="3"/>
  <c r="B88" i="3"/>
  <c r="B92" i="3"/>
  <c r="B96" i="3"/>
  <c r="B100" i="3"/>
  <c r="B104" i="3"/>
  <c r="B108" i="3"/>
  <c r="B112" i="3"/>
  <c r="B116" i="3"/>
  <c r="B120" i="3"/>
  <c r="B124" i="3"/>
  <c r="B128" i="3"/>
  <c r="B132" i="3"/>
  <c r="B136" i="3"/>
  <c r="B140" i="3"/>
  <c r="B144" i="3"/>
  <c r="B148" i="3"/>
  <c r="B152" i="3"/>
  <c r="B156" i="3"/>
  <c r="B160" i="3"/>
  <c r="B65" i="3"/>
  <c r="B85" i="3"/>
  <c r="B97" i="3"/>
  <c r="B109" i="3"/>
  <c r="B117" i="3"/>
  <c r="B129" i="3"/>
  <c r="B141" i="3"/>
  <c r="B145" i="3"/>
  <c r="B157" i="3"/>
  <c r="AQ55" i="6"/>
  <c r="B37" i="6"/>
  <c r="AD289" i="6"/>
  <c r="AD283" i="6"/>
  <c r="AD278" i="6"/>
  <c r="AD299" i="6"/>
  <c r="AD294" i="6"/>
  <c r="AD267" i="6"/>
  <c r="AD297" i="6"/>
  <c r="AD291" i="6"/>
  <c r="AD286" i="6"/>
  <c r="AD281" i="6"/>
  <c r="AD275" i="6"/>
  <c r="AD270" i="6"/>
  <c r="AD265" i="6"/>
  <c r="AD259" i="6"/>
  <c r="AD254" i="6"/>
  <c r="AD249" i="6"/>
  <c r="AD243" i="6"/>
  <c r="AD238" i="6"/>
  <c r="AD233" i="6"/>
  <c r="AD227" i="6"/>
  <c r="AD222" i="6"/>
  <c r="AD217" i="6"/>
  <c r="AD211" i="6"/>
  <c r="AD206" i="6"/>
  <c r="AD201" i="6"/>
  <c r="AD195" i="6"/>
  <c r="AD190" i="6"/>
  <c r="AD185" i="6"/>
  <c r="AD179" i="6"/>
  <c r="AD174" i="6"/>
  <c r="AD169" i="6"/>
  <c r="AD163" i="6"/>
  <c r="AD158" i="6"/>
  <c r="AD153" i="6"/>
  <c r="AD147" i="6"/>
  <c r="AD142" i="6"/>
  <c r="AD137" i="6"/>
  <c r="AD131" i="6"/>
  <c r="AD126" i="6"/>
  <c r="AD121" i="6"/>
  <c r="AD115" i="6"/>
  <c r="AD110" i="6"/>
  <c r="AD105" i="6"/>
  <c r="AD99" i="6"/>
  <c r="AD94" i="6"/>
  <c r="AD295" i="6"/>
  <c r="AD290" i="6"/>
  <c r="AD285" i="6"/>
  <c r="AD279" i="6"/>
  <c r="AD274" i="6"/>
  <c r="AD269" i="6"/>
  <c r="AD263" i="6"/>
  <c r="AD258" i="6"/>
  <c r="AD253" i="6"/>
  <c r="AD247" i="6"/>
  <c r="AD242" i="6"/>
  <c r="AD237" i="6"/>
  <c r="AD231" i="6"/>
  <c r="AD226" i="6"/>
  <c r="AD221" i="6"/>
  <c r="AD215" i="6"/>
  <c r="AD210" i="6"/>
  <c r="AD205" i="6"/>
  <c r="AD199" i="6"/>
  <c r="AD194" i="6"/>
  <c r="AD189" i="6"/>
  <c r="AD183" i="6"/>
  <c r="AD178" i="6"/>
  <c r="AD173" i="6"/>
  <c r="AD167" i="6"/>
  <c r="AD162" i="6"/>
  <c r="AD157" i="6"/>
  <c r="AD151" i="6"/>
  <c r="AD146" i="6"/>
  <c r="AD141" i="6"/>
  <c r="AD135" i="6"/>
  <c r="AD130" i="6"/>
  <c r="AD125" i="6"/>
  <c r="AD119" i="6"/>
  <c r="AD114" i="6"/>
  <c r="AD109" i="6"/>
  <c r="AD103" i="6"/>
  <c r="AD98" i="6"/>
  <c r="AD93" i="6"/>
  <c r="AD273" i="6"/>
  <c r="AD262" i="6"/>
  <c r="AD257" i="6"/>
  <c r="AD251" i="6"/>
  <c r="AD246" i="6"/>
  <c r="AD241" i="6"/>
  <c r="AD235" i="6"/>
  <c r="AD230" i="6"/>
  <c r="AD225" i="6"/>
  <c r="AD219" i="6"/>
  <c r="AD214" i="6"/>
  <c r="AD209" i="6"/>
  <c r="AD203" i="6"/>
  <c r="AD198" i="6"/>
  <c r="AD193" i="6"/>
  <c r="AD187" i="6"/>
  <c r="AD182" i="6"/>
  <c r="AD177" i="6"/>
  <c r="AD171" i="6"/>
  <c r="AD166" i="6"/>
  <c r="AD161" i="6"/>
  <c r="AD155" i="6"/>
  <c r="AD150" i="6"/>
  <c r="AD145" i="6"/>
  <c r="AD139" i="6"/>
  <c r="AD134" i="6"/>
  <c r="AD129" i="6"/>
  <c r="AD123" i="6"/>
  <c r="AD118" i="6"/>
  <c r="AD113" i="6"/>
  <c r="AD107" i="6"/>
  <c r="AD102" i="6"/>
  <c r="AD97" i="6"/>
  <c r="AD52" i="6"/>
  <c r="AD298" i="6"/>
  <c r="AD293" i="6"/>
  <c r="AD287" i="6"/>
  <c r="AD282" i="6"/>
  <c r="AD277" i="6"/>
  <c r="AD271" i="6"/>
  <c r="AD266" i="6"/>
  <c r="AD261" i="6"/>
  <c r="AD255" i="6"/>
  <c r="AD250" i="6"/>
  <c r="AD245" i="6"/>
  <c r="AD239" i="6"/>
  <c r="AD234" i="6"/>
  <c r="AD229" i="6"/>
  <c r="AD223" i="6"/>
  <c r="AD218" i="6"/>
  <c r="AD213" i="6"/>
  <c r="AD207" i="6"/>
  <c r="AD202" i="6"/>
  <c r="AD197" i="6"/>
  <c r="AD191" i="6"/>
  <c r="AD186" i="6"/>
  <c r="AD181" i="6"/>
  <c r="AD175" i="6"/>
  <c r="AD170" i="6"/>
  <c r="AD165" i="6"/>
  <c r="AD159" i="6"/>
  <c r="AD154" i="6"/>
  <c r="AD149" i="6"/>
  <c r="AD143" i="6"/>
  <c r="AD138" i="6"/>
  <c r="AD133" i="6"/>
  <c r="AD127" i="6"/>
  <c r="AD122" i="6"/>
  <c r="AD117" i="6"/>
  <c r="AD111" i="6"/>
  <c r="AD106" i="6"/>
  <c r="AD101" i="6"/>
  <c r="AD95" i="6"/>
  <c r="AD87" i="6"/>
  <c r="AD86" i="6"/>
  <c r="AD91" i="6"/>
  <c r="AD90" i="6"/>
  <c r="AD89" i="6"/>
  <c r="AD82" i="6"/>
  <c r="AD77" i="6"/>
  <c r="AD85" i="6"/>
  <c r="AD83" i="6"/>
  <c r="AD74" i="6"/>
  <c r="AD81" i="6"/>
  <c r="AD79" i="6"/>
  <c r="AD78" i="6"/>
  <c r="AD71" i="6"/>
  <c r="AD75" i="6"/>
  <c r="AD70" i="6"/>
  <c r="AD73" i="6"/>
  <c r="AD49" i="6"/>
  <c r="AD296" i="6"/>
  <c r="AD292" i="6"/>
  <c r="AD288" i="6"/>
  <c r="AD284" i="6"/>
  <c r="AD280" i="6"/>
  <c r="AD276" i="6"/>
  <c r="AD272" i="6"/>
  <c r="AD268" i="6"/>
  <c r="AD264" i="6"/>
  <c r="AD260" i="6"/>
  <c r="AD256" i="6"/>
  <c r="AD252" i="6"/>
  <c r="AD248" i="6"/>
  <c r="AD244" i="6"/>
  <c r="AD240" i="6"/>
  <c r="AD236" i="6"/>
  <c r="AD232" i="6"/>
  <c r="AD228" i="6"/>
  <c r="AD224" i="6"/>
  <c r="AD220" i="6"/>
  <c r="AD216" i="6"/>
  <c r="AD212" i="6"/>
  <c r="AD208" i="6"/>
  <c r="AD204" i="6"/>
  <c r="AD200" i="6"/>
  <c r="AD196" i="6"/>
  <c r="AD192" i="6"/>
  <c r="AD188" i="6"/>
  <c r="AD184" i="6"/>
  <c r="AD180" i="6"/>
  <c r="AD176" i="6"/>
  <c r="AD172" i="6"/>
  <c r="AD168" i="6"/>
  <c r="AD164" i="6"/>
  <c r="AD160" i="6"/>
  <c r="AD156" i="6"/>
  <c r="AD152" i="6"/>
  <c r="AD148" i="6"/>
  <c r="AD144" i="6"/>
  <c r="AD140" i="6"/>
  <c r="AD136" i="6"/>
  <c r="AD132" i="6"/>
  <c r="AD128" i="6"/>
  <c r="AD124" i="6"/>
  <c r="AD120" i="6"/>
  <c r="AD116" i="6"/>
  <c r="AD112" i="6"/>
  <c r="AD108" i="6"/>
  <c r="AD104" i="6"/>
  <c r="AD100" i="6"/>
  <c r="AD96" i="6"/>
  <c r="AD92" i="6"/>
  <c r="AD88" i="6"/>
  <c r="AD84" i="6"/>
  <c r="AD80" i="6"/>
  <c r="AD76" i="6"/>
  <c r="AD72" i="6"/>
  <c r="AD68" i="6"/>
  <c r="AD64" i="6"/>
  <c r="AD69" i="6"/>
  <c r="AD60" i="6"/>
  <c r="AD65" i="6"/>
  <c r="AD56" i="6"/>
  <c r="AD61" i="6"/>
  <c r="AD53" i="6"/>
  <c r="AD57" i="6"/>
  <c r="AD67" i="6"/>
  <c r="AD63" i="6"/>
  <c r="AD59" i="6"/>
  <c r="AD55" i="6"/>
  <c r="AD51" i="6"/>
  <c r="AD66" i="6"/>
  <c r="AD62" i="6"/>
  <c r="AD58" i="6"/>
  <c r="AD54" i="6"/>
  <c r="B16" i="10"/>
  <c r="AQ52" i="6" s="1"/>
  <c r="B31" i="6"/>
  <c r="G36" i="6"/>
  <c r="G35" i="6"/>
  <c r="G34" i="6"/>
  <c r="G21" i="6"/>
  <c r="G20" i="6"/>
  <c r="G19" i="6"/>
  <c r="G18" i="6"/>
  <c r="G17" i="6"/>
  <c r="G16" i="6"/>
  <c r="B3" i="6"/>
  <c r="B2" i="6"/>
  <c r="B15" i="6"/>
  <c r="B16" i="6"/>
  <c r="D16" i="6"/>
  <c r="B17" i="6"/>
  <c r="D17" i="6"/>
  <c r="B20" i="6"/>
  <c r="B21" i="6"/>
  <c r="B22" i="6"/>
  <c r="B23" i="6"/>
  <c r="B8" i="6"/>
  <c r="B10" i="6"/>
  <c r="B26" i="6"/>
  <c r="B28" i="6"/>
  <c r="B27" i="6"/>
  <c r="B35" i="6"/>
  <c r="B10" i="1"/>
  <c r="B8" i="1"/>
  <c r="B4" i="1"/>
  <c r="B32" i="1"/>
  <c r="B33" i="1" s="1"/>
  <c r="B34" i="1"/>
  <c r="B26" i="1"/>
  <c r="B27" i="1"/>
  <c r="B25" i="1"/>
  <c r="B22" i="1"/>
  <c r="B21" i="1"/>
  <c r="B20" i="1"/>
  <c r="B19" i="1"/>
  <c r="D16" i="1"/>
  <c r="B16" i="1"/>
  <c r="D15" i="1"/>
  <c r="B15" i="1"/>
  <c r="B14" i="1"/>
  <c r="B3" i="1"/>
  <c r="R49" i="6" l="1"/>
  <c r="Q50" i="6"/>
  <c r="Q52" i="6"/>
  <c r="Q54" i="6"/>
  <c r="Q56" i="6"/>
  <c r="Q58" i="6"/>
  <c r="Q60" i="6"/>
  <c r="Q62" i="6"/>
  <c r="Q64" i="6"/>
  <c r="Q66" i="6"/>
  <c r="Q68" i="6"/>
  <c r="Q70" i="6"/>
  <c r="Q72" i="6"/>
  <c r="Q74" i="6"/>
  <c r="Q76" i="6"/>
  <c r="Q78" i="6"/>
  <c r="Q80" i="6"/>
  <c r="Q82" i="6"/>
  <c r="Q84" i="6"/>
  <c r="Q86" i="6"/>
  <c r="Q88" i="6"/>
  <c r="Q90" i="6"/>
  <c r="Q92" i="6"/>
  <c r="Q94" i="6"/>
  <c r="Q96" i="6"/>
  <c r="Q98" i="6"/>
  <c r="Q100" i="6"/>
  <c r="Q102" i="6"/>
  <c r="Q104" i="6"/>
  <c r="Q106" i="6"/>
  <c r="Q108" i="6"/>
  <c r="Q110" i="6"/>
  <c r="Q112" i="6"/>
  <c r="Q114" i="6"/>
  <c r="Q116" i="6"/>
  <c r="Q118" i="6"/>
  <c r="Q120" i="6"/>
  <c r="Q122" i="6"/>
  <c r="Q124" i="6"/>
  <c r="Q126" i="6"/>
  <c r="Q128" i="6"/>
  <c r="Q130" i="6"/>
  <c r="Q132" i="6"/>
  <c r="Q134" i="6"/>
  <c r="Q136" i="6"/>
  <c r="Q138" i="6"/>
  <c r="Q140" i="6"/>
  <c r="Q142" i="6"/>
  <c r="Q144" i="6"/>
  <c r="Q146" i="6"/>
  <c r="Q148" i="6"/>
  <c r="Q150" i="6"/>
  <c r="Q152" i="6"/>
  <c r="Q154" i="6"/>
  <c r="Q156" i="6"/>
  <c r="Q158" i="6"/>
  <c r="Q160" i="6"/>
  <c r="Q162" i="6"/>
  <c r="Q164" i="6"/>
  <c r="Q166" i="6"/>
  <c r="Q168" i="6"/>
  <c r="Q170" i="6"/>
  <c r="Q172" i="6"/>
  <c r="Q174" i="6"/>
  <c r="Q176" i="6"/>
  <c r="R50" i="6"/>
  <c r="R52" i="6"/>
  <c r="R54" i="6"/>
  <c r="R56" i="6"/>
  <c r="R58" i="6"/>
  <c r="R60" i="6"/>
  <c r="R62" i="6"/>
  <c r="R64" i="6"/>
  <c r="R66" i="6"/>
  <c r="R68" i="6"/>
  <c r="R70" i="6"/>
  <c r="R72" i="6"/>
  <c r="R74" i="6"/>
  <c r="R76" i="6"/>
  <c r="R78" i="6"/>
  <c r="R80" i="6"/>
  <c r="R82" i="6"/>
  <c r="R84" i="6"/>
  <c r="R86" i="6"/>
  <c r="R88" i="6"/>
  <c r="R90" i="6"/>
  <c r="R92" i="6"/>
  <c r="R94" i="6"/>
  <c r="R96" i="6"/>
  <c r="R98" i="6"/>
  <c r="R100" i="6"/>
  <c r="R102" i="6"/>
  <c r="R104" i="6"/>
  <c r="R106" i="6"/>
  <c r="R108" i="6"/>
  <c r="R110" i="6"/>
  <c r="R112" i="6"/>
  <c r="R114" i="6"/>
  <c r="R116" i="6"/>
  <c r="R118" i="6"/>
  <c r="R120" i="6"/>
  <c r="R122" i="6"/>
  <c r="R124" i="6"/>
  <c r="R126" i="6"/>
  <c r="R128" i="6"/>
  <c r="R130" i="6"/>
  <c r="R132" i="6"/>
  <c r="R134" i="6"/>
  <c r="R136" i="6"/>
  <c r="R138" i="6"/>
  <c r="R140" i="6"/>
  <c r="R142" i="6"/>
  <c r="R144" i="6"/>
  <c r="R146" i="6"/>
  <c r="R148" i="6"/>
  <c r="R150" i="6"/>
  <c r="R152" i="6"/>
  <c r="R154" i="6"/>
  <c r="R156" i="6"/>
  <c r="R158" i="6"/>
  <c r="R160" i="6"/>
  <c r="R162" i="6"/>
  <c r="R164" i="6"/>
  <c r="R166" i="6"/>
  <c r="R168" i="6"/>
  <c r="R170" i="6"/>
  <c r="R172" i="6"/>
  <c r="R174" i="6"/>
  <c r="R176" i="6"/>
  <c r="R178" i="6"/>
  <c r="R180" i="6"/>
  <c r="R182" i="6"/>
  <c r="R184" i="6"/>
  <c r="R186" i="6"/>
  <c r="R188" i="6"/>
  <c r="R190" i="6"/>
  <c r="R192" i="6"/>
  <c r="R194" i="6"/>
  <c r="R196" i="6"/>
  <c r="R198" i="6"/>
  <c r="R200" i="6"/>
  <c r="R202" i="6"/>
  <c r="R204" i="6"/>
  <c r="R206" i="6"/>
  <c r="R208" i="6"/>
  <c r="R210" i="6"/>
  <c r="R212" i="6"/>
  <c r="R214" i="6"/>
  <c r="R216" i="6"/>
  <c r="R218" i="6"/>
  <c r="Q51" i="6"/>
  <c r="Q53" i="6"/>
  <c r="Q55" i="6"/>
  <c r="Q57" i="6"/>
  <c r="Q59" i="6"/>
  <c r="Q61" i="6"/>
  <c r="Q63" i="6"/>
  <c r="Q65" i="6"/>
  <c r="Q67" i="6"/>
  <c r="Q69" i="6"/>
  <c r="Q71" i="6"/>
  <c r="Q73" i="6"/>
  <c r="Q75" i="6"/>
  <c r="Q77" i="6"/>
  <c r="Q79" i="6"/>
  <c r="Q81" i="6"/>
  <c r="Q83" i="6"/>
  <c r="Q85" i="6"/>
  <c r="Q87" i="6"/>
  <c r="Q89" i="6"/>
  <c r="Q91" i="6"/>
  <c r="Q93" i="6"/>
  <c r="Q95" i="6"/>
  <c r="Q97" i="6"/>
  <c r="Q99" i="6"/>
  <c r="Q101" i="6"/>
  <c r="Q103" i="6"/>
  <c r="Q105" i="6"/>
  <c r="Q107" i="6"/>
  <c r="Q109" i="6"/>
  <c r="Q111" i="6"/>
  <c r="Q113" i="6"/>
  <c r="Q115" i="6"/>
  <c r="Q117" i="6"/>
  <c r="Q119" i="6"/>
  <c r="Q121" i="6"/>
  <c r="Q123" i="6"/>
  <c r="Q125" i="6"/>
  <c r="Q127" i="6"/>
  <c r="Q129" i="6"/>
  <c r="Q131" i="6"/>
  <c r="Q133" i="6"/>
  <c r="Q135" i="6"/>
  <c r="Q137" i="6"/>
  <c r="Q139" i="6"/>
  <c r="Q141" i="6"/>
  <c r="Q143" i="6"/>
  <c r="Q145" i="6"/>
  <c r="Q147" i="6"/>
  <c r="Q149" i="6"/>
  <c r="Q151" i="6"/>
  <c r="Q153" i="6"/>
  <c r="Q155" i="6"/>
  <c r="Q157" i="6"/>
  <c r="Q159" i="6"/>
  <c r="Q161" i="6"/>
  <c r="Q163" i="6"/>
  <c r="Q165" i="6"/>
  <c r="Q167" i="6"/>
  <c r="Q169" i="6"/>
  <c r="Q171" i="6"/>
  <c r="Q173" i="6"/>
  <c r="Q175" i="6"/>
  <c r="Q177" i="6"/>
  <c r="Q179" i="6"/>
  <c r="Q181" i="6"/>
  <c r="Q183" i="6"/>
  <c r="Q185" i="6"/>
  <c r="Q187" i="6"/>
  <c r="Q189" i="6"/>
  <c r="Q191" i="6"/>
  <c r="Q193" i="6"/>
  <c r="Q195" i="6"/>
  <c r="Q197" i="6"/>
  <c r="Q199" i="6"/>
  <c r="Q201" i="6"/>
  <c r="Q203" i="6"/>
  <c r="Q205" i="6"/>
  <c r="Q207" i="6"/>
  <c r="Q209" i="6"/>
  <c r="Q211" i="6"/>
  <c r="Q213" i="6"/>
  <c r="Q215" i="6"/>
  <c r="Q217" i="6"/>
  <c r="Q219" i="6"/>
  <c r="R51" i="6"/>
  <c r="R59" i="6"/>
  <c r="R67" i="6"/>
  <c r="R75" i="6"/>
  <c r="R83" i="6"/>
  <c r="R91" i="6"/>
  <c r="R99" i="6"/>
  <c r="R107" i="6"/>
  <c r="R115" i="6"/>
  <c r="R123" i="6"/>
  <c r="R131" i="6"/>
  <c r="R139" i="6"/>
  <c r="R147" i="6"/>
  <c r="R155" i="6"/>
  <c r="R163" i="6"/>
  <c r="R171" i="6"/>
  <c r="Q178" i="6"/>
  <c r="Q182" i="6"/>
  <c r="Q186" i="6"/>
  <c r="Q190" i="6"/>
  <c r="Q194" i="6"/>
  <c r="Q198" i="6"/>
  <c r="Q202" i="6"/>
  <c r="Q206" i="6"/>
  <c r="Q210" i="6"/>
  <c r="Q214" i="6"/>
  <c r="Q218" i="6"/>
  <c r="Q221" i="6"/>
  <c r="Q223" i="6"/>
  <c r="Q225" i="6"/>
  <c r="Q227" i="6"/>
  <c r="Q229" i="6"/>
  <c r="Q231" i="6"/>
  <c r="Q233" i="6"/>
  <c r="Q235" i="6"/>
  <c r="Q237" i="6"/>
  <c r="Q239" i="6"/>
  <c r="Q241" i="6"/>
  <c r="Q243" i="6"/>
  <c r="Q245" i="6"/>
  <c r="Q247" i="6"/>
  <c r="Q249" i="6"/>
  <c r="Q251" i="6"/>
  <c r="Q253" i="6"/>
  <c r="Q255" i="6"/>
  <c r="Q257" i="6"/>
  <c r="Q259" i="6"/>
  <c r="Q261" i="6"/>
  <c r="Q263" i="6"/>
  <c r="Q265" i="6"/>
  <c r="Q267" i="6"/>
  <c r="Q269" i="6"/>
  <c r="Q271" i="6"/>
  <c r="Q273" i="6"/>
  <c r="Q275" i="6"/>
  <c r="Q277" i="6"/>
  <c r="Q279" i="6"/>
  <c r="Q281" i="6"/>
  <c r="Q283" i="6"/>
  <c r="Q285" i="6"/>
  <c r="Q287" i="6"/>
  <c r="Q289" i="6"/>
  <c r="Q291" i="6"/>
  <c r="Q293" i="6"/>
  <c r="Q295" i="6"/>
  <c r="Q297" i="6"/>
  <c r="Q299" i="6"/>
  <c r="R297" i="6"/>
  <c r="Q280" i="6"/>
  <c r="Q286" i="6"/>
  <c r="Q292" i="6"/>
  <c r="Q298" i="6"/>
  <c r="R73" i="6"/>
  <c r="R113" i="6"/>
  <c r="R153" i="6"/>
  <c r="R177" i="6"/>
  <c r="R189" i="6"/>
  <c r="R201" i="6"/>
  <c r="R213" i="6"/>
  <c r="R222" i="6"/>
  <c r="R228" i="6"/>
  <c r="R234" i="6"/>
  <c r="R240" i="6"/>
  <c r="R246" i="6"/>
  <c r="R252" i="6"/>
  <c r="R53" i="6"/>
  <c r="R61" i="6"/>
  <c r="R69" i="6"/>
  <c r="R77" i="6"/>
  <c r="R85" i="6"/>
  <c r="R93" i="6"/>
  <c r="R101" i="6"/>
  <c r="R109" i="6"/>
  <c r="R117" i="6"/>
  <c r="R125" i="6"/>
  <c r="R133" i="6"/>
  <c r="R141" i="6"/>
  <c r="R149" i="6"/>
  <c r="R157" i="6"/>
  <c r="R165" i="6"/>
  <c r="R173" i="6"/>
  <c r="R179" i="6"/>
  <c r="R183" i="6"/>
  <c r="R187" i="6"/>
  <c r="R191" i="6"/>
  <c r="R195" i="6"/>
  <c r="R199" i="6"/>
  <c r="R203" i="6"/>
  <c r="R207" i="6"/>
  <c r="R211" i="6"/>
  <c r="R215" i="6"/>
  <c r="R219" i="6"/>
  <c r="R221" i="6"/>
  <c r="R223" i="6"/>
  <c r="R225" i="6"/>
  <c r="R227" i="6"/>
  <c r="R229" i="6"/>
  <c r="R231" i="6"/>
  <c r="R233" i="6"/>
  <c r="R235" i="6"/>
  <c r="R237" i="6"/>
  <c r="R239" i="6"/>
  <c r="R241" i="6"/>
  <c r="R243" i="6"/>
  <c r="R245" i="6"/>
  <c r="R247" i="6"/>
  <c r="R249" i="6"/>
  <c r="R251" i="6"/>
  <c r="R253" i="6"/>
  <c r="R255" i="6"/>
  <c r="R257" i="6"/>
  <c r="R259" i="6"/>
  <c r="R261" i="6"/>
  <c r="R263" i="6"/>
  <c r="R265" i="6"/>
  <c r="R267" i="6"/>
  <c r="R269" i="6"/>
  <c r="R271" i="6"/>
  <c r="R273" i="6"/>
  <c r="R275" i="6"/>
  <c r="R277" i="6"/>
  <c r="R279" i="6"/>
  <c r="R281" i="6"/>
  <c r="R283" i="6"/>
  <c r="R285" i="6"/>
  <c r="R287" i="6"/>
  <c r="R289" i="6"/>
  <c r="R291" i="6"/>
  <c r="R293" i="6"/>
  <c r="R295" i="6"/>
  <c r="R299" i="6"/>
  <c r="Q278" i="6"/>
  <c r="Q284" i="6"/>
  <c r="Q290" i="6"/>
  <c r="Q296" i="6"/>
  <c r="R57" i="6"/>
  <c r="R81" i="6"/>
  <c r="R97" i="6"/>
  <c r="R121" i="6"/>
  <c r="R137" i="6"/>
  <c r="R161" i="6"/>
  <c r="R185" i="6"/>
  <c r="R197" i="6"/>
  <c r="R209" i="6"/>
  <c r="R220" i="6"/>
  <c r="R224" i="6"/>
  <c r="R230" i="6"/>
  <c r="R236" i="6"/>
  <c r="R244" i="6"/>
  <c r="R250" i="6"/>
  <c r="R254" i="6"/>
  <c r="R260" i="6"/>
  <c r="R55" i="6"/>
  <c r="R63" i="6"/>
  <c r="R71" i="6"/>
  <c r="R79" i="6"/>
  <c r="R87" i="6"/>
  <c r="R95" i="6"/>
  <c r="R103" i="6"/>
  <c r="R111" i="6"/>
  <c r="R119" i="6"/>
  <c r="R127" i="6"/>
  <c r="R135" i="6"/>
  <c r="R143" i="6"/>
  <c r="R151" i="6"/>
  <c r="R159" i="6"/>
  <c r="R167" i="6"/>
  <c r="R175" i="6"/>
  <c r="Q180" i="6"/>
  <c r="Q184" i="6"/>
  <c r="Q188" i="6"/>
  <c r="Q192" i="6"/>
  <c r="Q196" i="6"/>
  <c r="Q200" i="6"/>
  <c r="Q204" i="6"/>
  <c r="Q208" i="6"/>
  <c r="Q212" i="6"/>
  <c r="Q216" i="6"/>
  <c r="Q220" i="6"/>
  <c r="Q222" i="6"/>
  <c r="Q224" i="6"/>
  <c r="Q226" i="6"/>
  <c r="Q228" i="6"/>
  <c r="Q230" i="6"/>
  <c r="Q232" i="6"/>
  <c r="Q234" i="6"/>
  <c r="Q236" i="6"/>
  <c r="Q238" i="6"/>
  <c r="Q240" i="6"/>
  <c r="Q242" i="6"/>
  <c r="Q244" i="6"/>
  <c r="Q246" i="6"/>
  <c r="Q248" i="6"/>
  <c r="Q250" i="6"/>
  <c r="Q252" i="6"/>
  <c r="Q254" i="6"/>
  <c r="Q256" i="6"/>
  <c r="Q258" i="6"/>
  <c r="Q260" i="6"/>
  <c r="Q262" i="6"/>
  <c r="Q264" i="6"/>
  <c r="Q266" i="6"/>
  <c r="Q268" i="6"/>
  <c r="Q270" i="6"/>
  <c r="Q272" i="6"/>
  <c r="Q274" i="6"/>
  <c r="Q276" i="6"/>
  <c r="Q282" i="6"/>
  <c r="Q288" i="6"/>
  <c r="Q294" i="6"/>
  <c r="R65" i="6"/>
  <c r="R89" i="6"/>
  <c r="R105" i="6"/>
  <c r="R129" i="6"/>
  <c r="R145" i="6"/>
  <c r="R169" i="6"/>
  <c r="R181" i="6"/>
  <c r="R193" i="6"/>
  <c r="R205" i="6"/>
  <c r="R217" i="6"/>
  <c r="R226" i="6"/>
  <c r="R232" i="6"/>
  <c r="R238" i="6"/>
  <c r="R242" i="6"/>
  <c r="R248" i="6"/>
  <c r="R256" i="6"/>
  <c r="R258" i="6"/>
  <c r="R268" i="6"/>
  <c r="R276" i="6"/>
  <c r="R284" i="6"/>
  <c r="R292" i="6"/>
  <c r="R270" i="6"/>
  <c r="R286" i="6"/>
  <c r="R264" i="6"/>
  <c r="R272" i="6"/>
  <c r="R288" i="6"/>
  <c r="R296" i="6"/>
  <c r="R274" i="6"/>
  <c r="R282" i="6"/>
  <c r="R298" i="6"/>
  <c r="R262" i="6"/>
  <c r="R278" i="6"/>
  <c r="R294" i="6"/>
  <c r="R280" i="6"/>
  <c r="R266" i="6"/>
  <c r="R290" i="6"/>
  <c r="Q49" i="6"/>
  <c r="O49" i="6"/>
  <c r="O50" i="6"/>
  <c r="O54" i="6"/>
  <c r="O58" i="6"/>
  <c r="O62" i="6"/>
  <c r="O66" i="6"/>
  <c r="O70" i="6"/>
  <c r="O74" i="6"/>
  <c r="O78" i="6"/>
  <c r="O82" i="6"/>
  <c r="O86" i="6"/>
  <c r="O90" i="6"/>
  <c r="O94" i="6"/>
  <c r="O98" i="6"/>
  <c r="O102" i="6"/>
  <c r="O106" i="6"/>
  <c r="O110" i="6"/>
  <c r="O114" i="6"/>
  <c r="O118" i="6"/>
  <c r="O122" i="6"/>
  <c r="O126" i="6"/>
  <c r="O130" i="6"/>
  <c r="O134" i="6"/>
  <c r="O138" i="6"/>
  <c r="O142" i="6"/>
  <c r="O146" i="6"/>
  <c r="O150" i="6"/>
  <c r="O154" i="6"/>
  <c r="O158" i="6"/>
  <c r="O162" i="6"/>
  <c r="O166" i="6"/>
  <c r="O170" i="6"/>
  <c r="O174" i="6"/>
  <c r="O178" i="6"/>
  <c r="O182" i="6"/>
  <c r="O186" i="6"/>
  <c r="O190" i="6"/>
  <c r="O194" i="6"/>
  <c r="O198" i="6"/>
  <c r="O202" i="6"/>
  <c r="O206" i="6"/>
  <c r="O210" i="6"/>
  <c r="O214" i="6"/>
  <c r="O218" i="6"/>
  <c r="O222" i="6"/>
  <c r="O226" i="6"/>
  <c r="O230" i="6"/>
  <c r="O234" i="6"/>
  <c r="O238" i="6"/>
  <c r="O242" i="6"/>
  <c r="O246" i="6"/>
  <c r="O250" i="6"/>
  <c r="O254" i="6"/>
  <c r="O258" i="6"/>
  <c r="O262" i="6"/>
  <c r="O266" i="6"/>
  <c r="O51" i="6"/>
  <c r="O55" i="6"/>
  <c r="O59" i="6"/>
  <c r="O63" i="6"/>
  <c r="O67" i="6"/>
  <c r="O71" i="6"/>
  <c r="O75" i="6"/>
  <c r="O79" i="6"/>
  <c r="O83" i="6"/>
  <c r="O87" i="6"/>
  <c r="O91" i="6"/>
  <c r="O95" i="6"/>
  <c r="O99" i="6"/>
  <c r="O103" i="6"/>
  <c r="O107" i="6"/>
  <c r="O111" i="6"/>
  <c r="O115" i="6"/>
  <c r="O119" i="6"/>
  <c r="O123" i="6"/>
  <c r="O127" i="6"/>
  <c r="O131" i="6"/>
  <c r="O135" i="6"/>
  <c r="O139" i="6"/>
  <c r="O143" i="6"/>
  <c r="O147" i="6"/>
  <c r="O151" i="6"/>
  <c r="O155" i="6"/>
  <c r="O159" i="6"/>
  <c r="O163" i="6"/>
  <c r="O167" i="6"/>
  <c r="O171" i="6"/>
  <c r="O175" i="6"/>
  <c r="O179" i="6"/>
  <c r="O183" i="6"/>
  <c r="O187" i="6"/>
  <c r="O191" i="6"/>
  <c r="O195" i="6"/>
  <c r="O199" i="6"/>
  <c r="O203" i="6"/>
  <c r="O207" i="6"/>
  <c r="O211" i="6"/>
  <c r="O215" i="6"/>
  <c r="O219" i="6"/>
  <c r="O223" i="6"/>
  <c r="O227" i="6"/>
  <c r="O231" i="6"/>
  <c r="O235" i="6"/>
  <c r="O239" i="6"/>
  <c r="O243" i="6"/>
  <c r="O247" i="6"/>
  <c r="O251" i="6"/>
  <c r="O255" i="6"/>
  <c r="O259" i="6"/>
  <c r="O263" i="6"/>
  <c r="O267" i="6"/>
  <c r="O271" i="6"/>
  <c r="O275" i="6"/>
  <c r="O279" i="6"/>
  <c r="O283" i="6"/>
  <c r="O287" i="6"/>
  <c r="O291" i="6"/>
  <c r="O295" i="6"/>
  <c r="O299" i="6"/>
  <c r="O57" i="6"/>
  <c r="O61" i="6"/>
  <c r="O69" i="6"/>
  <c r="O77" i="6"/>
  <c r="O85" i="6"/>
  <c r="O93" i="6"/>
  <c r="O101" i="6"/>
  <c r="O109" i="6"/>
  <c r="O117" i="6"/>
  <c r="O125" i="6"/>
  <c r="O133" i="6"/>
  <c r="O141" i="6"/>
  <c r="O149" i="6"/>
  <c r="O157" i="6"/>
  <c r="O165" i="6"/>
  <c r="O173" i="6"/>
  <c r="O181" i="6"/>
  <c r="O189" i="6"/>
  <c r="O197" i="6"/>
  <c r="O205" i="6"/>
  <c r="O213" i="6"/>
  <c r="O221" i="6"/>
  <c r="O52" i="6"/>
  <c r="O56" i="6"/>
  <c r="O60" i="6"/>
  <c r="O64" i="6"/>
  <c r="O68" i="6"/>
  <c r="O72" i="6"/>
  <c r="O76" i="6"/>
  <c r="O80" i="6"/>
  <c r="O84" i="6"/>
  <c r="O88" i="6"/>
  <c r="O92" i="6"/>
  <c r="O96" i="6"/>
  <c r="O100" i="6"/>
  <c r="O104" i="6"/>
  <c r="O108" i="6"/>
  <c r="O112" i="6"/>
  <c r="O116" i="6"/>
  <c r="O120" i="6"/>
  <c r="O124" i="6"/>
  <c r="O128" i="6"/>
  <c r="O132" i="6"/>
  <c r="O136" i="6"/>
  <c r="O140" i="6"/>
  <c r="O144" i="6"/>
  <c r="O148" i="6"/>
  <c r="O152" i="6"/>
  <c r="O156" i="6"/>
  <c r="O160" i="6"/>
  <c r="O164" i="6"/>
  <c r="O168" i="6"/>
  <c r="O172" i="6"/>
  <c r="O176" i="6"/>
  <c r="O180" i="6"/>
  <c r="O184" i="6"/>
  <c r="O188" i="6"/>
  <c r="O192" i="6"/>
  <c r="O196" i="6"/>
  <c r="O200" i="6"/>
  <c r="O204" i="6"/>
  <c r="O208" i="6"/>
  <c r="O212" i="6"/>
  <c r="O216" i="6"/>
  <c r="O220" i="6"/>
  <c r="O224" i="6"/>
  <c r="O228" i="6"/>
  <c r="O232" i="6"/>
  <c r="O236" i="6"/>
  <c r="O240" i="6"/>
  <c r="O244" i="6"/>
  <c r="O248" i="6"/>
  <c r="O252" i="6"/>
  <c r="O256" i="6"/>
  <c r="O260" i="6"/>
  <c r="O264" i="6"/>
  <c r="O268" i="6"/>
  <c r="O272" i="6"/>
  <c r="O276" i="6"/>
  <c r="O280" i="6"/>
  <c r="O284" i="6"/>
  <c r="O288" i="6"/>
  <c r="O292" i="6"/>
  <c r="O296" i="6"/>
  <c r="O53" i="6"/>
  <c r="O65" i="6"/>
  <c r="O73" i="6"/>
  <c r="O81" i="6"/>
  <c r="O89" i="6"/>
  <c r="O97" i="6"/>
  <c r="O105" i="6"/>
  <c r="O113" i="6"/>
  <c r="O121" i="6"/>
  <c r="O129" i="6"/>
  <c r="O137" i="6"/>
  <c r="O145" i="6"/>
  <c r="O153" i="6"/>
  <c r="O161" i="6"/>
  <c r="O169" i="6"/>
  <c r="O177" i="6"/>
  <c r="O185" i="6"/>
  <c r="O193" i="6"/>
  <c r="O201" i="6"/>
  <c r="O209" i="6"/>
  <c r="O217" i="6"/>
  <c r="O225" i="6"/>
  <c r="O233" i="6"/>
  <c r="O229" i="6"/>
  <c r="O249" i="6"/>
  <c r="O265" i="6"/>
  <c r="O274" i="6"/>
  <c r="O282" i="6"/>
  <c r="O290" i="6"/>
  <c r="O298" i="6"/>
  <c r="O269" i="6"/>
  <c r="O277" i="6"/>
  <c r="O293" i="6"/>
  <c r="O241" i="6"/>
  <c r="O270" i="6"/>
  <c r="O286" i="6"/>
  <c r="O245" i="6"/>
  <c r="O273" i="6"/>
  <c r="O297" i="6"/>
  <c r="O237" i="6"/>
  <c r="O253" i="6"/>
  <c r="O285" i="6"/>
  <c r="O257" i="6"/>
  <c r="O278" i="6"/>
  <c r="O294" i="6"/>
  <c r="O261" i="6"/>
  <c r="O289" i="6"/>
  <c r="O281" i="6"/>
  <c r="N49" i="6"/>
  <c r="N54" i="6"/>
  <c r="M55" i="6"/>
  <c r="L56" i="6"/>
  <c r="K57" i="6"/>
  <c r="N62" i="6"/>
  <c r="M63" i="6"/>
  <c r="L50" i="6"/>
  <c r="K51" i="6"/>
  <c r="N56" i="6"/>
  <c r="M57" i="6"/>
  <c r="L58" i="6"/>
  <c r="K59" i="6"/>
  <c r="N64" i="6"/>
  <c r="M65" i="6"/>
  <c r="L66" i="6"/>
  <c r="K67" i="6"/>
  <c r="N72" i="6"/>
  <c r="M73" i="6"/>
  <c r="L74" i="6"/>
  <c r="K75" i="6"/>
  <c r="N80" i="6"/>
  <c r="M81" i="6"/>
  <c r="L82" i="6"/>
  <c r="K83" i="6"/>
  <c r="N88" i="6"/>
  <c r="M89" i="6"/>
  <c r="L90" i="6"/>
  <c r="K91" i="6"/>
  <c r="N96" i="6"/>
  <c r="M97" i="6"/>
  <c r="L98" i="6"/>
  <c r="K99" i="6"/>
  <c r="N104" i="6"/>
  <c r="M105" i="6"/>
  <c r="L106" i="6"/>
  <c r="K107" i="6"/>
  <c r="N112" i="6"/>
  <c r="M113" i="6"/>
  <c r="L114" i="6"/>
  <c r="K115" i="6"/>
  <c r="N120" i="6"/>
  <c r="M121" i="6"/>
  <c r="L122" i="6"/>
  <c r="K123" i="6"/>
  <c r="M50" i="6"/>
  <c r="L51" i="6"/>
  <c r="K52" i="6"/>
  <c r="N57" i="6"/>
  <c r="M58" i="6"/>
  <c r="L59" i="6"/>
  <c r="K60" i="6"/>
  <c r="N65" i="6"/>
  <c r="M66" i="6"/>
  <c r="L67" i="6"/>
  <c r="K68" i="6"/>
  <c r="N73" i="6"/>
  <c r="M74" i="6"/>
  <c r="L75" i="6"/>
  <c r="K76" i="6"/>
  <c r="N81" i="6"/>
  <c r="M82" i="6"/>
  <c r="L83" i="6"/>
  <c r="K84" i="6"/>
  <c r="N89" i="6"/>
  <c r="M90" i="6"/>
  <c r="L91" i="6"/>
  <c r="K92" i="6"/>
  <c r="N97" i="6"/>
  <c r="M98" i="6"/>
  <c r="L99" i="6"/>
  <c r="K100" i="6"/>
  <c r="N105" i="6"/>
  <c r="M106" i="6"/>
  <c r="L107" i="6"/>
  <c r="K108" i="6"/>
  <c r="N113" i="6"/>
  <c r="M114" i="6"/>
  <c r="L115" i="6"/>
  <c r="K116" i="6"/>
  <c r="N121" i="6"/>
  <c r="M122" i="6"/>
  <c r="L123" i="6"/>
  <c r="K124" i="6"/>
  <c r="N50" i="6"/>
  <c r="M51" i="6"/>
  <c r="L52" i="6"/>
  <c r="K53" i="6"/>
  <c r="N58" i="6"/>
  <c r="M59" i="6"/>
  <c r="L60" i="6"/>
  <c r="K61" i="6"/>
  <c r="N52" i="6"/>
  <c r="M53" i="6"/>
  <c r="L54" i="6"/>
  <c r="K55" i="6"/>
  <c r="N60" i="6"/>
  <c r="M61" i="6"/>
  <c r="L62" i="6"/>
  <c r="K63" i="6"/>
  <c r="N68" i="6"/>
  <c r="M69" i="6"/>
  <c r="L70" i="6"/>
  <c r="K71" i="6"/>
  <c r="N76" i="6"/>
  <c r="M77" i="6"/>
  <c r="L78" i="6"/>
  <c r="K79" i="6"/>
  <c r="N84" i="6"/>
  <c r="M85" i="6"/>
  <c r="L86" i="6"/>
  <c r="K87" i="6"/>
  <c r="N92" i="6"/>
  <c r="M93" i="6"/>
  <c r="L94" i="6"/>
  <c r="K95" i="6"/>
  <c r="N100" i="6"/>
  <c r="M101" i="6"/>
  <c r="L102" i="6"/>
  <c r="K103" i="6"/>
  <c r="N108" i="6"/>
  <c r="M109" i="6"/>
  <c r="L110" i="6"/>
  <c r="K111" i="6"/>
  <c r="N116" i="6"/>
  <c r="M117" i="6"/>
  <c r="L118" i="6"/>
  <c r="K119" i="6"/>
  <c r="N124" i="6"/>
  <c r="M125" i="6"/>
  <c r="L53" i="6"/>
  <c r="N55" i="6"/>
  <c r="M60" i="6"/>
  <c r="N67" i="6"/>
  <c r="M70" i="6"/>
  <c r="K73" i="6"/>
  <c r="N77" i="6"/>
  <c r="L80" i="6"/>
  <c r="M87" i="6"/>
  <c r="K90" i="6"/>
  <c r="K93" i="6"/>
  <c r="N94" i="6"/>
  <c r="L97" i="6"/>
  <c r="L100" i="6"/>
  <c r="M104" i="6"/>
  <c r="M107" i="6"/>
  <c r="K110" i="6"/>
  <c r="N111" i="6"/>
  <c r="N114" i="6"/>
  <c r="L117" i="6"/>
  <c r="K120" i="6"/>
  <c r="M124" i="6"/>
  <c r="N126" i="6"/>
  <c r="M127" i="6"/>
  <c r="L128" i="6"/>
  <c r="K129" i="6"/>
  <c r="N134" i="6"/>
  <c r="M135" i="6"/>
  <c r="L136" i="6"/>
  <c r="K137" i="6"/>
  <c r="N142" i="6"/>
  <c r="M143" i="6"/>
  <c r="L144" i="6"/>
  <c r="K145" i="6"/>
  <c r="N150" i="6"/>
  <c r="M151" i="6"/>
  <c r="L152" i="6"/>
  <c r="K153" i="6"/>
  <c r="N53" i="6"/>
  <c r="K58" i="6"/>
  <c r="K66" i="6"/>
  <c r="K69" i="6"/>
  <c r="N70" i="6"/>
  <c r="L73" i="6"/>
  <c r="L76" i="6"/>
  <c r="M80" i="6"/>
  <c r="M83" i="6"/>
  <c r="K86" i="6"/>
  <c r="N87" i="6"/>
  <c r="N90" i="6"/>
  <c r="L93" i="6"/>
  <c r="K96" i="6"/>
  <c r="M100" i="6"/>
  <c r="L103" i="6"/>
  <c r="N107" i="6"/>
  <c r="M110" i="6"/>
  <c r="K113" i="6"/>
  <c r="N117" i="6"/>
  <c r="L120" i="6"/>
  <c r="N127" i="6"/>
  <c r="M128" i="6"/>
  <c r="L129" i="6"/>
  <c r="K130" i="6"/>
  <c r="N135" i="6"/>
  <c r="M136" i="6"/>
  <c r="L137" i="6"/>
  <c r="K138" i="6"/>
  <c r="N143" i="6"/>
  <c r="M144" i="6"/>
  <c r="L145" i="6"/>
  <c r="K146" i="6"/>
  <c r="N51" i="6"/>
  <c r="K56" i="6"/>
  <c r="L63" i="6"/>
  <c r="N66" i="6"/>
  <c r="L69" i="6"/>
  <c r="K72" i="6"/>
  <c r="M76" i="6"/>
  <c r="L79" i="6"/>
  <c r="N83" i="6"/>
  <c r="M86" i="6"/>
  <c r="K89" i="6"/>
  <c r="N93" i="6"/>
  <c r="L96" i="6"/>
  <c r="M103" i="6"/>
  <c r="K106" i="6"/>
  <c r="K109" i="6"/>
  <c r="N110" i="6"/>
  <c r="L113" i="6"/>
  <c r="L116" i="6"/>
  <c r="M120" i="6"/>
  <c r="M123" i="6"/>
  <c r="N128" i="6"/>
  <c r="M129" i="6"/>
  <c r="L130" i="6"/>
  <c r="K131" i="6"/>
  <c r="N136" i="6"/>
  <c r="M137" i="6"/>
  <c r="L138" i="6"/>
  <c r="K139" i="6"/>
  <c r="N144" i="6"/>
  <c r="M145" i="6"/>
  <c r="L146" i="6"/>
  <c r="K147" i="6"/>
  <c r="M54" i="6"/>
  <c r="N61" i="6"/>
  <c r="L65" i="6"/>
  <c r="L68" i="6"/>
  <c r="M72" i="6"/>
  <c r="M75" i="6"/>
  <c r="K78" i="6"/>
  <c r="N79" i="6"/>
  <c r="N82" i="6"/>
  <c r="L85" i="6"/>
  <c r="K88" i="6"/>
  <c r="M92" i="6"/>
  <c r="L95" i="6"/>
  <c r="N99" i="6"/>
  <c r="M102" i="6"/>
  <c r="K105" i="6"/>
  <c r="N109" i="6"/>
  <c r="L112" i="6"/>
  <c r="M119" i="6"/>
  <c r="K122" i="6"/>
  <c r="N130" i="6"/>
  <c r="M131" i="6"/>
  <c r="L132" i="6"/>
  <c r="K133" i="6"/>
  <c r="N138" i="6"/>
  <c r="M139" i="6"/>
  <c r="L140" i="6"/>
  <c r="K141" i="6"/>
  <c r="N146" i="6"/>
  <c r="M147" i="6"/>
  <c r="L148" i="6"/>
  <c r="K149" i="6"/>
  <c r="N154" i="6"/>
  <c r="M155" i="6"/>
  <c r="L55" i="6"/>
  <c r="M64" i="6"/>
  <c r="M67" i="6"/>
  <c r="K70" i="6"/>
  <c r="M84" i="6"/>
  <c r="L87" i="6"/>
  <c r="N101" i="6"/>
  <c r="L104" i="6"/>
  <c r="N118" i="6"/>
  <c r="L121" i="6"/>
  <c r="L124" i="6"/>
  <c r="M126" i="6"/>
  <c r="K128" i="6"/>
  <c r="N133" i="6"/>
  <c r="L135" i="6"/>
  <c r="M142" i="6"/>
  <c r="K144" i="6"/>
  <c r="K151" i="6"/>
  <c r="M152" i="6"/>
  <c r="N153" i="6"/>
  <c r="N160" i="6"/>
  <c r="M161" i="6"/>
  <c r="L162" i="6"/>
  <c r="K163" i="6"/>
  <c r="N168" i="6"/>
  <c r="M169" i="6"/>
  <c r="L170" i="6"/>
  <c r="K171" i="6"/>
  <c r="N176" i="6"/>
  <c r="M177" i="6"/>
  <c r="L178" i="6"/>
  <c r="K179" i="6"/>
  <c r="N184" i="6"/>
  <c r="M185" i="6"/>
  <c r="L186" i="6"/>
  <c r="K187" i="6"/>
  <c r="M52" i="6"/>
  <c r="M68" i="6"/>
  <c r="L71" i="6"/>
  <c r="N85" i="6"/>
  <c r="L88" i="6"/>
  <c r="N102" i="6"/>
  <c r="L105" i="6"/>
  <c r="L108" i="6"/>
  <c r="N119" i="6"/>
  <c r="N122" i="6"/>
  <c r="K125" i="6"/>
  <c r="M132" i="6"/>
  <c r="K134" i="6"/>
  <c r="N139" i="6"/>
  <c r="L141" i="6"/>
  <c r="L150" i="6"/>
  <c r="N151" i="6"/>
  <c r="K156" i="6"/>
  <c r="K157" i="6"/>
  <c r="N162" i="6"/>
  <c r="M163" i="6"/>
  <c r="L164" i="6"/>
  <c r="K165" i="6"/>
  <c r="N170" i="6"/>
  <c r="M171" i="6"/>
  <c r="L172" i="6"/>
  <c r="K173" i="6"/>
  <c r="N178" i="6"/>
  <c r="M179" i="6"/>
  <c r="L180" i="6"/>
  <c r="K181" i="6"/>
  <c r="N186" i="6"/>
  <c r="M187" i="6"/>
  <c r="L188" i="6"/>
  <c r="K189" i="6"/>
  <c r="L57" i="6"/>
  <c r="K62" i="6"/>
  <c r="M71" i="6"/>
  <c r="K74" i="6"/>
  <c r="K77" i="6"/>
  <c r="M88" i="6"/>
  <c r="M91" i="6"/>
  <c r="K94" i="6"/>
  <c r="M108" i="6"/>
  <c r="L111" i="6"/>
  <c r="L125" i="6"/>
  <c r="K127" i="6"/>
  <c r="N132" i="6"/>
  <c r="L134" i="6"/>
  <c r="M141" i="6"/>
  <c r="K143" i="6"/>
  <c r="L149" i="6"/>
  <c r="M150" i="6"/>
  <c r="K155" i="6"/>
  <c r="L156" i="6"/>
  <c r="L157" i="6"/>
  <c r="K158" i="6"/>
  <c r="N163" i="6"/>
  <c r="M164" i="6"/>
  <c r="L165" i="6"/>
  <c r="K166" i="6"/>
  <c r="N171" i="6"/>
  <c r="M172" i="6"/>
  <c r="L173" i="6"/>
  <c r="K174" i="6"/>
  <c r="N179" i="6"/>
  <c r="M180" i="6"/>
  <c r="L181" i="6"/>
  <c r="K182" i="6"/>
  <c r="N187" i="6"/>
  <c r="M188" i="6"/>
  <c r="L189" i="6"/>
  <c r="K190" i="6"/>
  <c r="M62" i="6"/>
  <c r="N71" i="6"/>
  <c r="N74" i="6"/>
  <c r="L77" i="6"/>
  <c r="K80" i="6"/>
  <c r="N91" i="6"/>
  <c r="M94" i="6"/>
  <c r="K97" i="6"/>
  <c r="M111" i="6"/>
  <c r="K114" i="6"/>
  <c r="K117" i="6"/>
  <c r="N125" i="6"/>
  <c r="L127" i="6"/>
  <c r="M134" i="6"/>
  <c r="K136" i="6"/>
  <c r="N141" i="6"/>
  <c r="L143" i="6"/>
  <c r="K148" i="6"/>
  <c r="M149" i="6"/>
  <c r="K154" i="6"/>
  <c r="L155" i="6"/>
  <c r="M156" i="6"/>
  <c r="M157" i="6"/>
  <c r="L158" i="6"/>
  <c r="K159" i="6"/>
  <c r="N164" i="6"/>
  <c r="M165" i="6"/>
  <c r="L166" i="6"/>
  <c r="K167" i="6"/>
  <c r="N172" i="6"/>
  <c r="M173" i="6"/>
  <c r="L174" i="6"/>
  <c r="K175" i="6"/>
  <c r="N180" i="6"/>
  <c r="M181" i="6"/>
  <c r="L182" i="6"/>
  <c r="K183" i="6"/>
  <c r="K54" i="6"/>
  <c r="N63" i="6"/>
  <c r="N69" i="6"/>
  <c r="L72" i="6"/>
  <c r="N86" i="6"/>
  <c r="L89" i="6"/>
  <c r="L92" i="6"/>
  <c r="N103" i="6"/>
  <c r="N106" i="6"/>
  <c r="L109" i="6"/>
  <c r="K112" i="6"/>
  <c r="N123" i="6"/>
  <c r="N129" i="6"/>
  <c r="L131" i="6"/>
  <c r="M138" i="6"/>
  <c r="K140" i="6"/>
  <c r="N145" i="6"/>
  <c r="M148" i="6"/>
  <c r="N149" i="6"/>
  <c r="L154" i="6"/>
  <c r="N155" i="6"/>
  <c r="N156" i="6"/>
  <c r="N157" i="6"/>
  <c r="M158" i="6"/>
  <c r="L159" i="6"/>
  <c r="K160" i="6"/>
  <c r="N165" i="6"/>
  <c r="M166" i="6"/>
  <c r="L167" i="6"/>
  <c r="K168" i="6"/>
  <c r="N173" i="6"/>
  <c r="M174" i="6"/>
  <c r="L175" i="6"/>
  <c r="K176" i="6"/>
  <c r="N181" i="6"/>
  <c r="M182" i="6"/>
  <c r="L183" i="6"/>
  <c r="K184" i="6"/>
  <c r="L81" i="6"/>
  <c r="M96" i="6"/>
  <c r="K104" i="6"/>
  <c r="M112" i="6"/>
  <c r="L119" i="6"/>
  <c r="L126" i="6"/>
  <c r="N131" i="6"/>
  <c r="N140" i="6"/>
  <c r="K152" i="6"/>
  <c r="M160" i="6"/>
  <c r="N167" i="6"/>
  <c r="K172" i="6"/>
  <c r="K177" i="6"/>
  <c r="L179" i="6"/>
  <c r="L184" i="6"/>
  <c r="M186" i="6"/>
  <c r="K188" i="6"/>
  <c r="N196" i="6"/>
  <c r="M197" i="6"/>
  <c r="L198" i="6"/>
  <c r="K199" i="6"/>
  <c r="N204" i="6"/>
  <c r="M205" i="6"/>
  <c r="L206" i="6"/>
  <c r="K207" i="6"/>
  <c r="N212" i="6"/>
  <c r="M213" i="6"/>
  <c r="L214" i="6"/>
  <c r="K215" i="6"/>
  <c r="N220" i="6"/>
  <c r="M221" i="6"/>
  <c r="L222" i="6"/>
  <c r="K223" i="6"/>
  <c r="N228" i="6"/>
  <c r="M229" i="6"/>
  <c r="L230" i="6"/>
  <c r="K231" i="6"/>
  <c r="N236" i="6"/>
  <c r="M237" i="6"/>
  <c r="N59" i="6"/>
  <c r="N98" i="6"/>
  <c r="K121" i="6"/>
  <c r="K132" i="6"/>
  <c r="K142" i="6"/>
  <c r="M146" i="6"/>
  <c r="L153" i="6"/>
  <c r="K161" i="6"/>
  <c r="L163" i="6"/>
  <c r="L168" i="6"/>
  <c r="M170" i="6"/>
  <c r="M175" i="6"/>
  <c r="N177" i="6"/>
  <c r="N182" i="6"/>
  <c r="K191" i="6"/>
  <c r="L192" i="6"/>
  <c r="K193" i="6"/>
  <c r="N198" i="6"/>
  <c r="M199" i="6"/>
  <c r="L200" i="6"/>
  <c r="K201" i="6"/>
  <c r="N206" i="6"/>
  <c r="M207" i="6"/>
  <c r="L208" i="6"/>
  <c r="K209" i="6"/>
  <c r="N214" i="6"/>
  <c r="L84" i="6"/>
  <c r="M99" i="6"/>
  <c r="M115" i="6"/>
  <c r="L133" i="6"/>
  <c r="N137" i="6"/>
  <c r="L142" i="6"/>
  <c r="L147" i="6"/>
  <c r="K150" i="6"/>
  <c r="M153" i="6"/>
  <c r="L161" i="6"/>
  <c r="M168" i="6"/>
  <c r="N175" i="6"/>
  <c r="K180" i="6"/>
  <c r="K185" i="6"/>
  <c r="L187" i="6"/>
  <c r="L191" i="6"/>
  <c r="M192" i="6"/>
  <c r="L193" i="6"/>
  <c r="K194" i="6"/>
  <c r="N199" i="6"/>
  <c r="M200" i="6"/>
  <c r="L201" i="6"/>
  <c r="K202" i="6"/>
  <c r="N207" i="6"/>
  <c r="M208" i="6"/>
  <c r="L209" i="6"/>
  <c r="K210" i="6"/>
  <c r="N215" i="6"/>
  <c r="M216" i="6"/>
  <c r="L217" i="6"/>
  <c r="K218" i="6"/>
  <c r="N223" i="6"/>
  <c r="M224" i="6"/>
  <c r="L225" i="6"/>
  <c r="K226" i="6"/>
  <c r="N231" i="6"/>
  <c r="M232" i="6"/>
  <c r="L233" i="6"/>
  <c r="K234" i="6"/>
  <c r="K81" i="6"/>
  <c r="K118" i="6"/>
  <c r="K135" i="6"/>
  <c r="M159" i="6"/>
  <c r="M162" i="6"/>
  <c r="K170" i="6"/>
  <c r="K178" i="6"/>
  <c r="K82" i="6"/>
  <c r="M95" i="6"/>
  <c r="M118" i="6"/>
  <c r="N159" i="6"/>
  <c r="N174" i="6"/>
  <c r="M178" i="6"/>
  <c r="M195" i="6"/>
  <c r="K198" i="6"/>
  <c r="N202" i="6"/>
  <c r="L205" i="6"/>
  <c r="K208" i="6"/>
  <c r="K211" i="6"/>
  <c r="M212" i="6"/>
  <c r="L215" i="6"/>
  <c r="N216" i="6"/>
  <c r="K221" i="6"/>
  <c r="M222" i="6"/>
  <c r="K227" i="6"/>
  <c r="L228" i="6"/>
  <c r="N229" i="6"/>
  <c r="L234" i="6"/>
  <c r="M235" i="6"/>
  <c r="N240" i="6"/>
  <c r="M241" i="6"/>
  <c r="L242" i="6"/>
  <c r="K243" i="6"/>
  <c r="N248" i="6"/>
  <c r="M249" i="6"/>
  <c r="L250" i="6"/>
  <c r="K251" i="6"/>
  <c r="N256" i="6"/>
  <c r="M257" i="6"/>
  <c r="L258" i="6"/>
  <c r="K259" i="6"/>
  <c r="N264" i="6"/>
  <c r="M265" i="6"/>
  <c r="L266" i="6"/>
  <c r="K267" i="6"/>
  <c r="N272" i="6"/>
  <c r="M273" i="6"/>
  <c r="L274" i="6"/>
  <c r="K275" i="6"/>
  <c r="N280" i="6"/>
  <c r="M281" i="6"/>
  <c r="L282" i="6"/>
  <c r="K283" i="6"/>
  <c r="N288" i="6"/>
  <c r="M289" i="6"/>
  <c r="L290" i="6"/>
  <c r="K291" i="6"/>
  <c r="N296" i="6"/>
  <c r="M297" i="6"/>
  <c r="L298" i="6"/>
  <c r="K299" i="6"/>
  <c r="N195" i="6"/>
  <c r="L221" i="6"/>
  <c r="L227" i="6"/>
  <c r="K233" i="6"/>
  <c r="M234" i="6"/>
  <c r="N241" i="6"/>
  <c r="M242" i="6"/>
  <c r="K244" i="6"/>
  <c r="N249" i="6"/>
  <c r="L251" i="6"/>
  <c r="N257" i="6"/>
  <c r="M258" i="6"/>
  <c r="K260" i="6"/>
  <c r="N265" i="6"/>
  <c r="L267" i="6"/>
  <c r="M274" i="6"/>
  <c r="K276" i="6"/>
  <c r="M282" i="6"/>
  <c r="K284" i="6"/>
  <c r="M56" i="6"/>
  <c r="K85" i="6"/>
  <c r="N95" i="6"/>
  <c r="M167" i="6"/>
  <c r="L171" i="6"/>
  <c r="K186" i="6"/>
  <c r="L194" i="6"/>
  <c r="M198" i="6"/>
  <c r="M201" i="6"/>
  <c r="K204" i="6"/>
  <c r="N205" i="6"/>
  <c r="N208" i="6"/>
  <c r="L211" i="6"/>
  <c r="M215" i="6"/>
  <c r="K220" i="6"/>
  <c r="N222" i="6"/>
  <c r="M228" i="6"/>
  <c r="N235" i="6"/>
  <c r="L243" i="6"/>
  <c r="M250" i="6"/>
  <c r="K252" i="6"/>
  <c r="L259" i="6"/>
  <c r="M266" i="6"/>
  <c r="K268" i="6"/>
  <c r="N273" i="6"/>
  <c r="L275" i="6"/>
  <c r="N281" i="6"/>
  <c r="L283" i="6"/>
  <c r="L61" i="6"/>
  <c r="K98" i="6"/>
  <c r="M130" i="6"/>
  <c r="L151" i="6"/>
  <c r="L160" i="6"/>
  <c r="K164" i="6"/>
  <c r="M183" i="6"/>
  <c r="M189" i="6"/>
  <c r="M191" i="6"/>
  <c r="M194" i="6"/>
  <c r="K197" i="6"/>
  <c r="N201" i="6"/>
  <c r="L204" i="6"/>
  <c r="M211" i="6"/>
  <c r="K214" i="6"/>
  <c r="K219" i="6"/>
  <c r="L220" i="6"/>
  <c r="N221" i="6"/>
  <c r="L226" i="6"/>
  <c r="M227" i="6"/>
  <c r="K232" i="6"/>
  <c r="M233" i="6"/>
  <c r="N234" i="6"/>
  <c r="N242" i="6"/>
  <c r="M243" i="6"/>
  <c r="L244" i="6"/>
  <c r="K245" i="6"/>
  <c r="N250" i="6"/>
  <c r="M251" i="6"/>
  <c r="L252" i="6"/>
  <c r="K253" i="6"/>
  <c r="N258" i="6"/>
  <c r="M259" i="6"/>
  <c r="L260" i="6"/>
  <c r="K261" i="6"/>
  <c r="N266" i="6"/>
  <c r="M267" i="6"/>
  <c r="L268" i="6"/>
  <c r="K269" i="6"/>
  <c r="N274" i="6"/>
  <c r="M275" i="6"/>
  <c r="L276" i="6"/>
  <c r="K277" i="6"/>
  <c r="N282" i="6"/>
  <c r="M283" i="6"/>
  <c r="L284" i="6"/>
  <c r="K285" i="6"/>
  <c r="N290" i="6"/>
  <c r="M291" i="6"/>
  <c r="L292" i="6"/>
  <c r="K293" i="6"/>
  <c r="N298" i="6"/>
  <c r="M299" i="6"/>
  <c r="K64" i="6"/>
  <c r="N147" i="6"/>
  <c r="L176" i="6"/>
  <c r="N75" i="6"/>
  <c r="K101" i="6"/>
  <c r="L139" i="6"/>
  <c r="N183" i="6"/>
  <c r="L64" i="6"/>
  <c r="M78" i="6"/>
  <c r="L101" i="6"/>
  <c r="M133" i="6"/>
  <c r="M140" i="6"/>
  <c r="N152" i="6"/>
  <c r="N161" i="6"/>
  <c r="K169" i="6"/>
  <c r="M176" i="6"/>
  <c r="M193" i="6"/>
  <c r="K196" i="6"/>
  <c r="N197" i="6"/>
  <c r="N200" i="6"/>
  <c r="L203" i="6"/>
  <c r="M210" i="6"/>
  <c r="K213" i="6"/>
  <c r="L218" i="6"/>
  <c r="M219" i="6"/>
  <c r="K224" i="6"/>
  <c r="M225" i="6"/>
  <c r="N226" i="6"/>
  <c r="L231" i="6"/>
  <c r="N232" i="6"/>
  <c r="K237" i="6"/>
  <c r="L238" i="6"/>
  <c r="K239" i="6"/>
  <c r="N244" i="6"/>
  <c r="M245" i="6"/>
  <c r="L246" i="6"/>
  <c r="K247" i="6"/>
  <c r="N252" i="6"/>
  <c r="M253" i="6"/>
  <c r="L254" i="6"/>
  <c r="K255" i="6"/>
  <c r="N260" i="6"/>
  <c r="M261" i="6"/>
  <c r="L262" i="6"/>
  <c r="K263" i="6"/>
  <c r="N268" i="6"/>
  <c r="M269" i="6"/>
  <c r="L270" i="6"/>
  <c r="K271" i="6"/>
  <c r="N276" i="6"/>
  <c r="M277" i="6"/>
  <c r="L278" i="6"/>
  <c r="K279" i="6"/>
  <c r="N284" i="6"/>
  <c r="M285" i="6"/>
  <c r="L286" i="6"/>
  <c r="K287" i="6"/>
  <c r="N292" i="6"/>
  <c r="M293" i="6"/>
  <c r="L294" i="6"/>
  <c r="K295" i="6"/>
  <c r="K65" i="6"/>
  <c r="N78" i="6"/>
  <c r="K102" i="6"/>
  <c r="N115" i="6"/>
  <c r="K126" i="6"/>
  <c r="N148" i="6"/>
  <c r="L169" i="6"/>
  <c r="M184" i="6"/>
  <c r="L190" i="6"/>
  <c r="N193" i="6"/>
  <c r="L196" i="6"/>
  <c r="M203" i="6"/>
  <c r="K206" i="6"/>
  <c r="N210" i="6"/>
  <c r="L213" i="6"/>
  <c r="K217" i="6"/>
  <c r="M218" i="6"/>
  <c r="N219" i="6"/>
  <c r="N190" i="6"/>
  <c r="K195" i="6"/>
  <c r="M202" i="6"/>
  <c r="M206" i="6"/>
  <c r="L210" i="6"/>
  <c r="M217" i="6"/>
  <c r="M220" i="6"/>
  <c r="M223" i="6"/>
  <c r="K228" i="6"/>
  <c r="N230" i="6"/>
  <c r="L235" i="6"/>
  <c r="N239" i="6"/>
  <c r="L241" i="6"/>
  <c r="M248" i="6"/>
  <c r="K250" i="6"/>
  <c r="N255" i="6"/>
  <c r="L257" i="6"/>
  <c r="M264" i="6"/>
  <c r="K266" i="6"/>
  <c r="N271" i="6"/>
  <c r="L273" i="6"/>
  <c r="M280" i="6"/>
  <c r="K282" i="6"/>
  <c r="M288" i="6"/>
  <c r="L291" i="6"/>
  <c r="K294" i="6"/>
  <c r="N295" i="6"/>
  <c r="M298" i="6"/>
  <c r="N224" i="6"/>
  <c r="N238" i="6"/>
  <c r="M263" i="6"/>
  <c r="N270" i="6"/>
  <c r="M279" i="6"/>
  <c r="M290" i="6"/>
  <c r="L269" i="6"/>
  <c r="K278" i="6"/>
  <c r="M79" i="6"/>
  <c r="M154" i="6"/>
  <c r="N191" i="6"/>
  <c r="L195" i="6"/>
  <c r="L199" i="6"/>
  <c r="K203" i="6"/>
  <c r="M214" i="6"/>
  <c r="N217" i="6"/>
  <c r="M226" i="6"/>
  <c r="N233" i="6"/>
  <c r="K238" i="6"/>
  <c r="N243" i="6"/>
  <c r="L245" i="6"/>
  <c r="M252" i="6"/>
  <c r="K254" i="6"/>
  <c r="N259" i="6"/>
  <c r="L261" i="6"/>
  <c r="M268" i="6"/>
  <c r="K270" i="6"/>
  <c r="N275" i="6"/>
  <c r="L277" i="6"/>
  <c r="M284" i="6"/>
  <c r="L287" i="6"/>
  <c r="N291" i="6"/>
  <c r="M294" i="6"/>
  <c r="K297" i="6"/>
  <c r="N185" i="6"/>
  <c r="N218" i="6"/>
  <c r="K249" i="6"/>
  <c r="L256" i="6"/>
  <c r="N287" i="6"/>
  <c r="L293" i="6"/>
  <c r="N297" i="6"/>
  <c r="N251" i="6"/>
  <c r="N158" i="6"/>
  <c r="L185" i="6"/>
  <c r="K192" i="6"/>
  <c r="N203" i="6"/>
  <c r="L207" i="6"/>
  <c r="L224" i="6"/>
  <c r="M231" i="6"/>
  <c r="K236" i="6"/>
  <c r="M238" i="6"/>
  <c r="K240" i="6"/>
  <c r="N245" i="6"/>
  <c r="L247" i="6"/>
  <c r="M254" i="6"/>
  <c r="K256" i="6"/>
  <c r="N261" i="6"/>
  <c r="L263" i="6"/>
  <c r="M270" i="6"/>
  <c r="K272" i="6"/>
  <c r="N277" i="6"/>
  <c r="L279" i="6"/>
  <c r="M287" i="6"/>
  <c r="K290" i="6"/>
  <c r="N294" i="6"/>
  <c r="L297" i="6"/>
  <c r="K162" i="6"/>
  <c r="N192" i="6"/>
  <c r="M196" i="6"/>
  <c r="K200" i="6"/>
  <c r="N211" i="6"/>
  <c r="K229" i="6"/>
  <c r="L236" i="6"/>
  <c r="L240" i="6"/>
  <c r="M247" i="6"/>
  <c r="N254" i="6"/>
  <c r="K265" i="6"/>
  <c r="L272" i="6"/>
  <c r="K281" i="6"/>
  <c r="K286" i="6"/>
  <c r="K296" i="6"/>
  <c r="M260" i="6"/>
  <c r="M276" i="6"/>
  <c r="M116" i="6"/>
  <c r="N166" i="6"/>
  <c r="M204" i="6"/>
  <c r="K212" i="6"/>
  <c r="L229" i="6"/>
  <c r="M236" i="6"/>
  <c r="M240" i="6"/>
  <c r="K242" i="6"/>
  <c r="N247" i="6"/>
  <c r="L249" i="6"/>
  <c r="M256" i="6"/>
  <c r="K258" i="6"/>
  <c r="N263" i="6"/>
  <c r="L265" i="6"/>
  <c r="M272" i="6"/>
  <c r="K274" i="6"/>
  <c r="N279" i="6"/>
  <c r="L281" i="6"/>
  <c r="M286" i="6"/>
  <c r="K289" i="6"/>
  <c r="N293" i="6"/>
  <c r="L296" i="6"/>
  <c r="N169" i="6"/>
  <c r="N188" i="6"/>
  <c r="L197" i="6"/>
  <c r="L212" i="6"/>
  <c r="K216" i="6"/>
  <c r="L219" i="6"/>
  <c r="K222" i="6"/>
  <c r="K225" i="6"/>
  <c r="N227" i="6"/>
  <c r="L232" i="6"/>
  <c r="M244" i="6"/>
  <c r="K246" i="6"/>
  <c r="L253" i="6"/>
  <c r="K262" i="6"/>
  <c r="N267" i="6"/>
  <c r="K50" i="6"/>
  <c r="N194" i="6"/>
  <c r="N209" i="6"/>
  <c r="L223" i="6"/>
  <c r="K241" i="6"/>
  <c r="L248" i="6"/>
  <c r="M255" i="6"/>
  <c r="N262" i="6"/>
  <c r="K264" i="6"/>
  <c r="M278" i="6"/>
  <c r="N283" i="6"/>
  <c r="K298" i="6"/>
  <c r="L295" i="6"/>
  <c r="M295" i="6"/>
  <c r="N253" i="6"/>
  <c r="L285" i="6"/>
  <c r="N225" i="6"/>
  <c r="L271" i="6"/>
  <c r="K288" i="6"/>
  <c r="N299" i="6"/>
  <c r="L239" i="6"/>
  <c r="M239" i="6"/>
  <c r="N286" i="6"/>
  <c r="N213" i="6"/>
  <c r="K235" i="6"/>
  <c r="K257" i="6"/>
  <c r="L264" i="6"/>
  <c r="M271" i="6"/>
  <c r="N278" i="6"/>
  <c r="L299" i="6"/>
  <c r="K230" i="6"/>
  <c r="M230" i="6"/>
  <c r="N289" i="6"/>
  <c r="M209" i="6"/>
  <c r="M262" i="6"/>
  <c r="L216" i="6"/>
  <c r="L237" i="6"/>
  <c r="K292" i="6"/>
  <c r="L289" i="6"/>
  <c r="M190" i="6"/>
  <c r="K248" i="6"/>
  <c r="L177" i="6"/>
  <c r="L202" i="6"/>
  <c r="N237" i="6"/>
  <c r="K273" i="6"/>
  <c r="K280" i="6"/>
  <c r="L288" i="6"/>
  <c r="M292" i="6"/>
  <c r="M296" i="6"/>
  <c r="N189" i="6"/>
  <c r="K205" i="6"/>
  <c r="M246" i="6"/>
  <c r="L280" i="6"/>
  <c r="N269" i="6"/>
  <c r="N246" i="6"/>
  <c r="N285" i="6"/>
  <c r="L255" i="6"/>
  <c r="L49" i="6"/>
  <c r="M49" i="6"/>
  <c r="K49" i="6"/>
  <c r="B19" i="10"/>
  <c r="B3" i="10"/>
  <c r="B2" i="10"/>
  <c r="B9" i="10"/>
  <c r="B7" i="10"/>
  <c r="J7" i="1"/>
  <c r="AL49" i="6"/>
  <c r="AH50" i="6"/>
  <c r="AH52" i="6"/>
  <c r="AH54" i="6"/>
  <c r="AH56" i="6"/>
  <c r="AH58" i="6"/>
  <c r="AH60" i="6"/>
  <c r="AH62" i="6"/>
  <c r="AH64" i="6"/>
  <c r="AH66" i="6"/>
  <c r="AH68" i="6"/>
  <c r="AH70" i="6"/>
  <c r="AH72" i="6"/>
  <c r="AH74" i="6"/>
  <c r="AH76" i="6"/>
  <c r="AH78" i="6"/>
  <c r="AH80" i="6"/>
  <c r="AH82" i="6"/>
  <c r="AL51" i="6"/>
  <c r="AL53" i="6"/>
  <c r="AL55" i="6"/>
  <c r="AL57" i="6"/>
  <c r="AL59" i="6"/>
  <c r="AL61" i="6"/>
  <c r="AL63" i="6"/>
  <c r="AL65" i="6"/>
  <c r="AL67" i="6"/>
  <c r="AL69" i="6"/>
  <c r="AL71" i="6"/>
  <c r="AL73" i="6"/>
  <c r="AL75" i="6"/>
  <c r="AL77" i="6"/>
  <c r="AL79" i="6"/>
  <c r="AL81" i="6"/>
  <c r="AL83" i="6"/>
  <c r="AL50" i="6"/>
  <c r="AH57" i="6"/>
  <c r="AL58" i="6"/>
  <c r="AH65" i="6"/>
  <c r="AL66" i="6"/>
  <c r="AH73" i="6"/>
  <c r="AL74" i="6"/>
  <c r="AH81" i="6"/>
  <c r="AL82" i="6"/>
  <c r="AL85" i="6"/>
  <c r="AL87" i="6"/>
  <c r="AL89" i="6"/>
  <c r="AL91" i="6"/>
  <c r="AL93" i="6"/>
  <c r="AL95" i="6"/>
  <c r="AL97" i="6"/>
  <c r="AL99" i="6"/>
  <c r="AL52" i="6"/>
  <c r="AL62" i="6"/>
  <c r="AL64" i="6"/>
  <c r="AH67" i="6"/>
  <c r="AH77" i="6"/>
  <c r="AH79" i="6"/>
  <c r="AH84" i="6"/>
  <c r="AL88" i="6"/>
  <c r="AH91" i="6"/>
  <c r="AH92" i="6"/>
  <c r="AL96" i="6"/>
  <c r="AH99" i="6"/>
  <c r="AH100" i="6"/>
  <c r="AL102" i="6"/>
  <c r="AL104" i="6"/>
  <c r="AL106" i="6"/>
  <c r="AL108" i="6"/>
  <c r="AL110" i="6"/>
  <c r="AL112" i="6"/>
  <c r="AL114" i="6"/>
  <c r="AL116" i="6"/>
  <c r="AL118" i="6"/>
  <c r="AL120" i="6"/>
  <c r="AL122" i="6"/>
  <c r="AL124" i="6"/>
  <c r="AL126" i="6"/>
  <c r="AL128" i="6"/>
  <c r="AL130" i="6"/>
  <c r="AL132" i="6"/>
  <c r="AL134" i="6"/>
  <c r="AL136" i="6"/>
  <c r="AL138" i="6"/>
  <c r="AL140" i="6"/>
  <c r="AL142" i="6"/>
  <c r="AL144" i="6"/>
  <c r="AH59" i="6"/>
  <c r="AL80" i="6"/>
  <c r="AH88" i="6"/>
  <c r="AL92" i="6"/>
  <c r="AH94" i="6"/>
  <c r="AH97" i="6"/>
  <c r="AL98" i="6"/>
  <c r="AH101" i="6"/>
  <c r="AL105" i="6"/>
  <c r="AH108" i="6"/>
  <c r="AH109" i="6"/>
  <c r="AL113" i="6"/>
  <c r="AH116" i="6"/>
  <c r="AH117" i="6"/>
  <c r="AL121" i="6"/>
  <c r="AH124" i="6"/>
  <c r="AH125" i="6"/>
  <c r="AL129" i="6"/>
  <c r="AH132" i="6"/>
  <c r="AH133" i="6"/>
  <c r="AL137" i="6"/>
  <c r="AH140" i="6"/>
  <c r="AH141" i="6"/>
  <c r="AL145" i="6"/>
  <c r="AL147" i="6"/>
  <c r="AL149" i="6"/>
  <c r="AL151" i="6"/>
  <c r="AL153" i="6"/>
  <c r="AL155" i="6"/>
  <c r="AL157" i="6"/>
  <c r="AL159" i="6"/>
  <c r="AL161" i="6"/>
  <c r="AL163" i="6"/>
  <c r="AL165" i="6"/>
  <c r="AL167" i="6"/>
  <c r="AL169" i="6"/>
  <c r="AL171" i="6"/>
  <c r="AL173" i="6"/>
  <c r="AL175" i="6"/>
  <c r="AL177" i="6"/>
  <c r="AL179" i="6"/>
  <c r="AL181" i="6"/>
  <c r="AL183" i="6"/>
  <c r="AL185" i="6"/>
  <c r="AL187" i="6"/>
  <c r="AL189" i="6"/>
  <c r="AL191" i="6"/>
  <c r="AL193" i="6"/>
  <c r="AL195" i="6"/>
  <c r="AL197" i="6"/>
  <c r="AL199" i="6"/>
  <c r="AL201" i="6"/>
  <c r="AL203" i="6"/>
  <c r="AL205" i="6"/>
  <c r="AL207" i="6"/>
  <c r="AL209" i="6"/>
  <c r="AL211" i="6"/>
  <c r="AL213" i="6"/>
  <c r="AL215" i="6"/>
  <c r="AL217" i="6"/>
  <c r="AL219" i="6"/>
  <c r="AL221" i="6"/>
  <c r="AL223" i="6"/>
  <c r="AL225" i="6"/>
  <c r="AL227" i="6"/>
  <c r="AL229" i="6"/>
  <c r="AL231" i="6"/>
  <c r="AH53" i="6"/>
  <c r="AL56" i="6"/>
  <c r="AH63" i="6"/>
  <c r="AL86" i="6"/>
  <c r="AH87" i="6"/>
  <c r="AH89" i="6"/>
  <c r="AH95" i="6"/>
  <c r="AL100" i="6"/>
  <c r="AH105" i="6"/>
  <c r="AL109" i="6"/>
  <c r="AH111" i="6"/>
  <c r="AH114" i="6"/>
  <c r="AL115" i="6"/>
  <c r="AH118" i="6"/>
  <c r="AL119" i="6"/>
  <c r="AH120" i="6"/>
  <c r="AH131" i="6"/>
  <c r="AH137" i="6"/>
  <c r="AL141" i="6"/>
  <c r="AH143" i="6"/>
  <c r="AL146" i="6"/>
  <c r="AH149" i="6"/>
  <c r="AH150" i="6"/>
  <c r="AL154" i="6"/>
  <c r="AH157" i="6"/>
  <c r="AH158" i="6"/>
  <c r="AL162" i="6"/>
  <c r="AH165" i="6"/>
  <c r="AH166" i="6"/>
  <c r="AL170" i="6"/>
  <c r="AH173" i="6"/>
  <c r="AH174" i="6"/>
  <c r="AL178" i="6"/>
  <c r="AH181" i="6"/>
  <c r="AH182" i="6"/>
  <c r="AL186" i="6"/>
  <c r="AH189" i="6"/>
  <c r="AH190" i="6"/>
  <c r="AL194" i="6"/>
  <c r="AH197" i="6"/>
  <c r="AH198" i="6"/>
  <c r="AL202" i="6"/>
  <c r="AH205" i="6"/>
  <c r="AH206" i="6"/>
  <c r="AL210" i="6"/>
  <c r="AH213" i="6"/>
  <c r="AH214" i="6"/>
  <c r="AL218" i="6"/>
  <c r="AH221" i="6"/>
  <c r="AH222" i="6"/>
  <c r="AL226" i="6"/>
  <c r="AH229" i="6"/>
  <c r="AH230" i="6"/>
  <c r="AH232" i="6"/>
  <c r="AH234" i="6"/>
  <c r="AH236" i="6"/>
  <c r="AH238" i="6"/>
  <c r="AH240" i="6"/>
  <c r="AH242" i="6"/>
  <c r="AH244" i="6"/>
  <c r="AH246" i="6"/>
  <c r="AH248" i="6"/>
  <c r="AH250" i="6"/>
  <c r="AH252" i="6"/>
  <c r="AH254" i="6"/>
  <c r="AH256" i="6"/>
  <c r="AH258" i="6"/>
  <c r="AH260" i="6"/>
  <c r="AH262" i="6"/>
  <c r="AH264" i="6"/>
  <c r="AH266" i="6"/>
  <c r="AH268" i="6"/>
  <c r="AH270" i="6"/>
  <c r="AH272" i="6"/>
  <c r="AH274" i="6"/>
  <c r="AH276" i="6"/>
  <c r="AH278" i="6"/>
  <c r="AH280" i="6"/>
  <c r="AH282" i="6"/>
  <c r="AH284" i="6"/>
  <c r="AH286" i="6"/>
  <c r="AH288" i="6"/>
  <c r="AH290" i="6"/>
  <c r="AH292" i="6"/>
  <c r="AH294" i="6"/>
  <c r="AH296" i="6"/>
  <c r="AH298" i="6"/>
  <c r="AH55" i="6"/>
  <c r="AL60" i="6"/>
  <c r="AH69" i="6"/>
  <c r="AL70" i="6"/>
  <c r="AL78" i="6"/>
  <c r="AH90" i="6"/>
  <c r="AL94" i="6"/>
  <c r="AH96" i="6"/>
  <c r="AL101" i="6"/>
  <c r="AH103" i="6"/>
  <c r="AH106" i="6"/>
  <c r="AL107" i="6"/>
  <c r="AH110" i="6"/>
  <c r="AL111" i="6"/>
  <c r="AH112" i="6"/>
  <c r="AH123" i="6"/>
  <c r="AH129" i="6"/>
  <c r="AL133" i="6"/>
  <c r="AH135" i="6"/>
  <c r="AH138" i="6"/>
  <c r="AL139" i="6"/>
  <c r="AH142" i="6"/>
  <c r="AL143" i="6"/>
  <c r="AH144" i="6"/>
  <c r="AH147" i="6"/>
  <c r="AH148" i="6"/>
  <c r="AL152" i="6"/>
  <c r="AH155" i="6"/>
  <c r="AH156" i="6"/>
  <c r="AL160" i="6"/>
  <c r="AH163" i="6"/>
  <c r="AH164" i="6"/>
  <c r="AL168" i="6"/>
  <c r="AH171" i="6"/>
  <c r="AH172" i="6"/>
  <c r="AL176" i="6"/>
  <c r="AH179" i="6"/>
  <c r="AH180" i="6"/>
  <c r="AL184" i="6"/>
  <c r="AH187" i="6"/>
  <c r="AH188" i="6"/>
  <c r="AL192" i="6"/>
  <c r="AH195" i="6"/>
  <c r="AH196" i="6"/>
  <c r="AL200" i="6"/>
  <c r="AH203" i="6"/>
  <c r="AH204" i="6"/>
  <c r="AL208" i="6"/>
  <c r="AH211" i="6"/>
  <c r="AH212" i="6"/>
  <c r="AL216" i="6"/>
  <c r="AH219" i="6"/>
  <c r="AH220" i="6"/>
  <c r="AL224" i="6"/>
  <c r="AH227" i="6"/>
  <c r="AH228" i="6"/>
  <c r="AL233" i="6"/>
  <c r="AL235" i="6"/>
  <c r="AL237" i="6"/>
  <c r="AL239" i="6"/>
  <c r="AL241" i="6"/>
  <c r="AL243" i="6"/>
  <c r="AL245" i="6"/>
  <c r="AL247" i="6"/>
  <c r="AL249" i="6"/>
  <c r="AL251" i="6"/>
  <c r="AL253" i="6"/>
  <c r="AH51" i="6"/>
  <c r="AH61" i="6"/>
  <c r="AH75" i="6"/>
  <c r="AH85" i="6"/>
  <c r="AH86" i="6"/>
  <c r="AH107" i="6"/>
  <c r="AH130" i="6"/>
  <c r="AL131" i="6"/>
  <c r="AH136" i="6"/>
  <c r="AL150" i="6"/>
  <c r="AH151" i="6"/>
  <c r="AH153" i="6"/>
  <c r="AH154" i="6"/>
  <c r="AL166" i="6"/>
  <c r="AH167" i="6"/>
  <c r="AH169" i="6"/>
  <c r="AH170" i="6"/>
  <c r="AL182" i="6"/>
  <c r="AH183" i="6"/>
  <c r="AH185" i="6"/>
  <c r="AH186" i="6"/>
  <c r="AL198" i="6"/>
  <c r="AH199" i="6"/>
  <c r="AH201" i="6"/>
  <c r="AH202" i="6"/>
  <c r="AL214" i="6"/>
  <c r="AH215" i="6"/>
  <c r="AH217" i="6"/>
  <c r="AH218" i="6"/>
  <c r="AL230" i="6"/>
  <c r="AH231" i="6"/>
  <c r="AH237" i="6"/>
  <c r="AL238" i="6"/>
  <c r="AH245" i="6"/>
  <c r="AL246" i="6"/>
  <c r="AH253" i="6"/>
  <c r="AL84" i="6"/>
  <c r="AL90" i="6"/>
  <c r="AH113" i="6"/>
  <c r="AH121" i="6"/>
  <c r="AH122" i="6"/>
  <c r="AL123" i="6"/>
  <c r="AH134" i="6"/>
  <c r="AL135" i="6"/>
  <c r="AH152" i="6"/>
  <c r="AL156" i="6"/>
  <c r="AH168" i="6"/>
  <c r="AL172" i="6"/>
  <c r="AH184" i="6"/>
  <c r="AL188" i="6"/>
  <c r="AH200" i="6"/>
  <c r="AL204" i="6"/>
  <c r="AH216" i="6"/>
  <c r="AL220" i="6"/>
  <c r="AH235" i="6"/>
  <c r="AL236" i="6"/>
  <c r="AH243" i="6"/>
  <c r="AL244" i="6"/>
  <c r="AH251" i="6"/>
  <c r="AL252" i="6"/>
  <c r="AL255" i="6"/>
  <c r="AL257" i="6"/>
  <c r="AL259" i="6"/>
  <c r="AL261" i="6"/>
  <c r="AL263" i="6"/>
  <c r="AL265" i="6"/>
  <c r="AL267" i="6"/>
  <c r="AL269" i="6"/>
  <c r="AL271" i="6"/>
  <c r="AL273" i="6"/>
  <c r="AL275" i="6"/>
  <c r="AL277" i="6"/>
  <c r="AL279" i="6"/>
  <c r="AL281" i="6"/>
  <c r="AL283" i="6"/>
  <c r="AL285" i="6"/>
  <c r="AL287" i="6"/>
  <c r="AL289" i="6"/>
  <c r="AL291" i="6"/>
  <c r="AL293" i="6"/>
  <c r="AL295" i="6"/>
  <c r="AL297" i="6"/>
  <c r="AL299" i="6"/>
  <c r="AL54" i="6"/>
  <c r="AL68" i="6"/>
  <c r="AL72" i="6"/>
  <c r="AL76" i="6"/>
  <c r="AH93" i="6"/>
  <c r="AH98" i="6"/>
  <c r="AH104" i="6"/>
  <c r="AH127" i="6"/>
  <c r="AH128" i="6"/>
  <c r="AH139" i="6"/>
  <c r="AH146" i="6"/>
  <c r="AL158" i="6"/>
  <c r="AH159" i="6"/>
  <c r="AH161" i="6"/>
  <c r="AH162" i="6"/>
  <c r="AL174" i="6"/>
  <c r="AH175" i="6"/>
  <c r="AH177" i="6"/>
  <c r="AH178" i="6"/>
  <c r="AL190" i="6"/>
  <c r="AH191" i="6"/>
  <c r="AH193" i="6"/>
  <c r="AH194" i="6"/>
  <c r="AL206" i="6"/>
  <c r="AH207" i="6"/>
  <c r="AH209" i="6"/>
  <c r="AH210" i="6"/>
  <c r="AL222" i="6"/>
  <c r="AH223" i="6"/>
  <c r="AH225" i="6"/>
  <c r="AH226" i="6"/>
  <c r="AH233" i="6"/>
  <c r="AL234" i="6"/>
  <c r="AH241" i="6"/>
  <c r="AL242" i="6"/>
  <c r="AH249" i="6"/>
  <c r="AL250" i="6"/>
  <c r="AL254" i="6"/>
  <c r="AL256" i="6"/>
  <c r="AL258" i="6"/>
  <c r="AL260" i="6"/>
  <c r="AL262" i="6"/>
  <c r="AL264" i="6"/>
  <c r="AL266" i="6"/>
  <c r="AL268" i="6"/>
  <c r="AL270" i="6"/>
  <c r="AL272" i="6"/>
  <c r="AL274" i="6"/>
  <c r="AL276" i="6"/>
  <c r="AL278" i="6"/>
  <c r="AL280" i="6"/>
  <c r="AL282" i="6"/>
  <c r="AL284" i="6"/>
  <c r="AL286" i="6"/>
  <c r="AL288" i="6"/>
  <c r="AL290" i="6"/>
  <c r="AL292" i="6"/>
  <c r="AL294" i="6"/>
  <c r="AL296" i="6"/>
  <c r="AL298" i="6"/>
  <c r="AH71" i="6"/>
  <c r="AH83" i="6"/>
  <c r="AH102" i="6"/>
  <c r="AL103" i="6"/>
  <c r="AH115" i="6"/>
  <c r="AL117" i="6"/>
  <c r="AH119" i="6"/>
  <c r="AL125" i="6"/>
  <c r="AH126" i="6"/>
  <c r="AL127" i="6"/>
  <c r="AH145" i="6"/>
  <c r="AL148" i="6"/>
  <c r="AH160" i="6"/>
  <c r="AL164" i="6"/>
  <c r="AH176" i="6"/>
  <c r="AL180" i="6"/>
  <c r="AH192" i="6"/>
  <c r="AL196" i="6"/>
  <c r="AH208" i="6"/>
  <c r="AL212" i="6"/>
  <c r="AH224" i="6"/>
  <c r="AL228" i="6"/>
  <c r="AL232" i="6"/>
  <c r="AH239" i="6"/>
  <c r="AL240" i="6"/>
  <c r="AH247" i="6"/>
  <c r="AL248" i="6"/>
  <c r="AH255" i="6"/>
  <c r="AH257" i="6"/>
  <c r="AH259" i="6"/>
  <c r="AH261" i="6"/>
  <c r="AH263" i="6"/>
  <c r="AH265" i="6"/>
  <c r="AH267" i="6"/>
  <c r="AH269" i="6"/>
  <c r="AH271" i="6"/>
  <c r="AH273" i="6"/>
  <c r="AH275" i="6"/>
  <c r="AH277" i="6"/>
  <c r="AH279" i="6"/>
  <c r="AH281" i="6"/>
  <c r="AH283" i="6"/>
  <c r="AH285" i="6"/>
  <c r="AH287" i="6"/>
  <c r="AH289" i="6"/>
  <c r="AH291" i="6"/>
  <c r="AH293" i="6"/>
  <c r="AH295" i="6"/>
  <c r="AH297" i="6"/>
  <c r="AH299" i="6"/>
  <c r="AH49" i="6"/>
  <c r="B36" i="6"/>
  <c r="B49" i="6"/>
  <c r="AF49" i="6" s="1"/>
  <c r="B50" i="6"/>
  <c r="J50" i="6" s="1"/>
  <c r="B54" i="6"/>
  <c r="J54" i="6" s="1"/>
  <c r="B58" i="6"/>
  <c r="J58" i="6" s="1"/>
  <c r="B62" i="6"/>
  <c r="J62" i="6" s="1"/>
  <c r="B66" i="6"/>
  <c r="J66" i="6" s="1"/>
  <c r="B70" i="6"/>
  <c r="J70" i="6" s="1"/>
  <c r="B74" i="6"/>
  <c r="J74" i="6" s="1"/>
  <c r="B78" i="6"/>
  <c r="J78" i="6" s="1"/>
  <c r="B82" i="6"/>
  <c r="J82" i="6" s="1"/>
  <c r="V82" i="6" s="1"/>
  <c r="B86" i="6"/>
  <c r="J86" i="6" s="1"/>
  <c r="B90" i="6"/>
  <c r="J90" i="6" s="1"/>
  <c r="B94" i="6"/>
  <c r="J94" i="6" s="1"/>
  <c r="B98" i="6"/>
  <c r="J98" i="6" s="1"/>
  <c r="B102" i="6"/>
  <c r="J102" i="6" s="1"/>
  <c r="B106" i="6"/>
  <c r="J106" i="6" s="1"/>
  <c r="B110" i="6"/>
  <c r="J110" i="6" s="1"/>
  <c r="B114" i="6"/>
  <c r="J114" i="6" s="1"/>
  <c r="B118" i="6"/>
  <c r="J118" i="6" s="1"/>
  <c r="B122" i="6"/>
  <c r="J122" i="6" s="1"/>
  <c r="B126" i="6"/>
  <c r="J126" i="6" s="1"/>
  <c r="B130" i="6"/>
  <c r="J130" i="6" s="1"/>
  <c r="B134" i="6"/>
  <c r="J134" i="6" s="1"/>
  <c r="B138" i="6"/>
  <c r="J138" i="6" s="1"/>
  <c r="B142" i="6"/>
  <c r="J142" i="6" s="1"/>
  <c r="B146" i="6"/>
  <c r="J146" i="6" s="1"/>
  <c r="B150" i="6"/>
  <c r="J150" i="6" s="1"/>
  <c r="B154" i="6"/>
  <c r="J154" i="6" s="1"/>
  <c r="B158" i="6"/>
  <c r="J158" i="6" s="1"/>
  <c r="B162" i="6"/>
  <c r="J162" i="6" s="1"/>
  <c r="B166" i="6"/>
  <c r="J166" i="6" s="1"/>
  <c r="B170" i="6"/>
  <c r="J170" i="6" s="1"/>
  <c r="B174" i="6"/>
  <c r="J174" i="6" s="1"/>
  <c r="B178" i="6"/>
  <c r="J178" i="6" s="1"/>
  <c r="B182" i="6"/>
  <c r="J182" i="6" s="1"/>
  <c r="B186" i="6"/>
  <c r="J186" i="6" s="1"/>
  <c r="B190" i="6"/>
  <c r="J190" i="6" s="1"/>
  <c r="B194" i="6"/>
  <c r="J194" i="6" s="1"/>
  <c r="B198" i="6"/>
  <c r="J198" i="6" s="1"/>
  <c r="B202" i="6"/>
  <c r="J202" i="6" s="1"/>
  <c r="B206" i="6"/>
  <c r="J206" i="6" s="1"/>
  <c r="B210" i="6"/>
  <c r="J210" i="6" s="1"/>
  <c r="V210" i="6" s="1"/>
  <c r="B214" i="6"/>
  <c r="J214" i="6" s="1"/>
  <c r="B218" i="6"/>
  <c r="J218" i="6" s="1"/>
  <c r="B222" i="6"/>
  <c r="J222" i="6" s="1"/>
  <c r="B226" i="6"/>
  <c r="J226" i="6" s="1"/>
  <c r="B230" i="6"/>
  <c r="J230" i="6" s="1"/>
  <c r="B234" i="6"/>
  <c r="J234" i="6" s="1"/>
  <c r="B238" i="6"/>
  <c r="J238" i="6" s="1"/>
  <c r="B242" i="6"/>
  <c r="J242" i="6" s="1"/>
  <c r="B246" i="6"/>
  <c r="J246" i="6" s="1"/>
  <c r="B250" i="6"/>
  <c r="J250" i="6" s="1"/>
  <c r="B254" i="6"/>
  <c r="J254" i="6" s="1"/>
  <c r="B258" i="6"/>
  <c r="J258" i="6" s="1"/>
  <c r="B262" i="6"/>
  <c r="J262" i="6" s="1"/>
  <c r="B266" i="6"/>
  <c r="AS266" i="6" s="1"/>
  <c r="AT266" i="6" s="1"/>
  <c r="AU266" i="6" s="1"/>
  <c r="AV266" i="6" s="1"/>
  <c r="B270" i="6"/>
  <c r="J270" i="6" s="1"/>
  <c r="B274" i="6"/>
  <c r="J274" i="6" s="1"/>
  <c r="B278" i="6"/>
  <c r="J278" i="6" s="1"/>
  <c r="B282" i="6"/>
  <c r="J282" i="6" s="1"/>
  <c r="B286" i="6"/>
  <c r="J286" i="6" s="1"/>
  <c r="B290" i="6"/>
  <c r="J290" i="6" s="1"/>
  <c r="B294" i="6"/>
  <c r="J294" i="6" s="1"/>
  <c r="B298" i="6"/>
  <c r="AS298" i="6" s="1"/>
  <c r="AT298" i="6" s="1"/>
  <c r="AU298" i="6" s="1"/>
  <c r="AV298" i="6" s="1"/>
  <c r="B61" i="6"/>
  <c r="J61" i="6" s="1"/>
  <c r="B81" i="6"/>
  <c r="J81" i="6" s="1"/>
  <c r="B93" i="6"/>
  <c r="J93" i="6" s="1"/>
  <c r="B105" i="6"/>
  <c r="J105" i="6" s="1"/>
  <c r="B117" i="6"/>
  <c r="J117" i="6" s="1"/>
  <c r="B129" i="6"/>
  <c r="J129" i="6" s="1"/>
  <c r="V129" i="6" s="1"/>
  <c r="B145" i="6"/>
  <c r="J145" i="6" s="1"/>
  <c r="B157" i="6"/>
  <c r="J157" i="6" s="1"/>
  <c r="B169" i="6"/>
  <c r="J169" i="6" s="1"/>
  <c r="B181" i="6"/>
  <c r="J181" i="6" s="1"/>
  <c r="B193" i="6"/>
  <c r="J193" i="6" s="1"/>
  <c r="B205" i="6"/>
  <c r="J205" i="6" s="1"/>
  <c r="B217" i="6"/>
  <c r="J217" i="6" s="1"/>
  <c r="B229" i="6"/>
  <c r="J229" i="6" s="1"/>
  <c r="B241" i="6"/>
  <c r="J241" i="6" s="1"/>
  <c r="B253" i="6"/>
  <c r="J253" i="6" s="1"/>
  <c r="B265" i="6"/>
  <c r="J265" i="6" s="1"/>
  <c r="B281" i="6"/>
  <c r="J281" i="6" s="1"/>
  <c r="B293" i="6"/>
  <c r="J293" i="6" s="1"/>
  <c r="B51" i="6"/>
  <c r="J51" i="6" s="1"/>
  <c r="B55" i="6"/>
  <c r="J55" i="6" s="1"/>
  <c r="B59" i="6"/>
  <c r="J59" i="6" s="1"/>
  <c r="B63" i="6"/>
  <c r="J63" i="6" s="1"/>
  <c r="B67" i="6"/>
  <c r="J67" i="6" s="1"/>
  <c r="B71" i="6"/>
  <c r="J71" i="6" s="1"/>
  <c r="B75" i="6"/>
  <c r="J75" i="6" s="1"/>
  <c r="B79" i="6"/>
  <c r="J79" i="6" s="1"/>
  <c r="B83" i="6"/>
  <c r="J83" i="6" s="1"/>
  <c r="B87" i="6"/>
  <c r="J87" i="6" s="1"/>
  <c r="B91" i="6"/>
  <c r="J91" i="6" s="1"/>
  <c r="B95" i="6"/>
  <c r="J95" i="6" s="1"/>
  <c r="B99" i="6"/>
  <c r="J99" i="6" s="1"/>
  <c r="B103" i="6"/>
  <c r="J103" i="6" s="1"/>
  <c r="B107" i="6"/>
  <c r="J107" i="6" s="1"/>
  <c r="B111" i="6"/>
  <c r="J111" i="6" s="1"/>
  <c r="B115" i="6"/>
  <c r="J115" i="6" s="1"/>
  <c r="B119" i="6"/>
  <c r="J119" i="6" s="1"/>
  <c r="B123" i="6"/>
  <c r="J123" i="6" s="1"/>
  <c r="B127" i="6"/>
  <c r="J127" i="6" s="1"/>
  <c r="B131" i="6"/>
  <c r="J131" i="6" s="1"/>
  <c r="B135" i="6"/>
  <c r="J135" i="6" s="1"/>
  <c r="B139" i="6"/>
  <c r="J139" i="6" s="1"/>
  <c r="B143" i="6"/>
  <c r="J143" i="6" s="1"/>
  <c r="B147" i="6"/>
  <c r="J147" i="6" s="1"/>
  <c r="B151" i="6"/>
  <c r="J151" i="6" s="1"/>
  <c r="B155" i="6"/>
  <c r="J155" i="6" s="1"/>
  <c r="B159" i="6"/>
  <c r="J159" i="6" s="1"/>
  <c r="B163" i="6"/>
  <c r="J163" i="6" s="1"/>
  <c r="B167" i="6"/>
  <c r="J167" i="6" s="1"/>
  <c r="B171" i="6"/>
  <c r="J171" i="6" s="1"/>
  <c r="V171" i="6" s="1"/>
  <c r="B175" i="6"/>
  <c r="J175" i="6" s="1"/>
  <c r="B179" i="6"/>
  <c r="J179" i="6" s="1"/>
  <c r="B183" i="6"/>
  <c r="J183" i="6" s="1"/>
  <c r="B187" i="6"/>
  <c r="J187" i="6" s="1"/>
  <c r="B191" i="6"/>
  <c r="J191" i="6" s="1"/>
  <c r="B195" i="6"/>
  <c r="J195" i="6" s="1"/>
  <c r="B199" i="6"/>
  <c r="J199" i="6" s="1"/>
  <c r="B203" i="6"/>
  <c r="J203" i="6" s="1"/>
  <c r="B207" i="6"/>
  <c r="J207" i="6" s="1"/>
  <c r="B211" i="6"/>
  <c r="J211" i="6" s="1"/>
  <c r="B215" i="6"/>
  <c r="J215" i="6" s="1"/>
  <c r="B219" i="6"/>
  <c r="J219" i="6" s="1"/>
  <c r="B223" i="6"/>
  <c r="J223" i="6" s="1"/>
  <c r="B227" i="6"/>
  <c r="J227" i="6" s="1"/>
  <c r="B231" i="6"/>
  <c r="J231" i="6" s="1"/>
  <c r="B235" i="6"/>
  <c r="J235" i="6" s="1"/>
  <c r="B239" i="6"/>
  <c r="J239" i="6" s="1"/>
  <c r="B243" i="6"/>
  <c r="J243" i="6" s="1"/>
  <c r="B247" i="6"/>
  <c r="J247" i="6" s="1"/>
  <c r="B251" i="6"/>
  <c r="J251" i="6" s="1"/>
  <c r="B255" i="6"/>
  <c r="J255" i="6" s="1"/>
  <c r="B259" i="6"/>
  <c r="J259" i="6" s="1"/>
  <c r="B263" i="6"/>
  <c r="J263" i="6" s="1"/>
  <c r="B267" i="6"/>
  <c r="J267" i="6" s="1"/>
  <c r="B271" i="6"/>
  <c r="J271" i="6" s="1"/>
  <c r="B275" i="6"/>
  <c r="J275" i="6" s="1"/>
  <c r="B279" i="6"/>
  <c r="J279" i="6" s="1"/>
  <c r="B283" i="6"/>
  <c r="J283" i="6" s="1"/>
  <c r="B287" i="6"/>
  <c r="J287" i="6" s="1"/>
  <c r="B291" i="6"/>
  <c r="AS291" i="6" s="1"/>
  <c r="AT291" i="6" s="1"/>
  <c r="AU291" i="6" s="1"/>
  <c r="AV291" i="6" s="1"/>
  <c r="B295" i="6"/>
  <c r="J295" i="6" s="1"/>
  <c r="B299" i="6"/>
  <c r="J299" i="6" s="1"/>
  <c r="B57" i="6"/>
  <c r="J57" i="6" s="1"/>
  <c r="B69" i="6"/>
  <c r="J69" i="6" s="1"/>
  <c r="B77" i="6"/>
  <c r="J77" i="6" s="1"/>
  <c r="B89" i="6"/>
  <c r="J89" i="6" s="1"/>
  <c r="V89" i="6" s="1"/>
  <c r="B101" i="6"/>
  <c r="J101" i="6" s="1"/>
  <c r="B113" i="6"/>
  <c r="J113" i="6" s="1"/>
  <c r="B125" i="6"/>
  <c r="J125" i="6" s="1"/>
  <c r="B137" i="6"/>
  <c r="J137" i="6" s="1"/>
  <c r="V137" i="6" s="1"/>
  <c r="B149" i="6"/>
  <c r="J149" i="6" s="1"/>
  <c r="B161" i="6"/>
  <c r="J161" i="6" s="1"/>
  <c r="B173" i="6"/>
  <c r="J173" i="6" s="1"/>
  <c r="B185" i="6"/>
  <c r="J185" i="6" s="1"/>
  <c r="B197" i="6"/>
  <c r="J197" i="6" s="1"/>
  <c r="B209" i="6"/>
  <c r="J209" i="6" s="1"/>
  <c r="B221" i="6"/>
  <c r="J221" i="6" s="1"/>
  <c r="B233" i="6"/>
  <c r="J233" i="6" s="1"/>
  <c r="B245" i="6"/>
  <c r="J245" i="6" s="1"/>
  <c r="B257" i="6"/>
  <c r="J257" i="6" s="1"/>
  <c r="B273" i="6"/>
  <c r="J273" i="6" s="1"/>
  <c r="B285" i="6"/>
  <c r="J285" i="6" s="1"/>
  <c r="B297" i="6"/>
  <c r="J297" i="6" s="1"/>
  <c r="B52" i="6"/>
  <c r="J52" i="6" s="1"/>
  <c r="B56" i="6"/>
  <c r="J56" i="6" s="1"/>
  <c r="B60" i="6"/>
  <c r="J60" i="6" s="1"/>
  <c r="V60" i="6" s="1"/>
  <c r="B64" i="6"/>
  <c r="J64" i="6" s="1"/>
  <c r="B68" i="6"/>
  <c r="J68" i="6" s="1"/>
  <c r="B72" i="6"/>
  <c r="J72" i="6" s="1"/>
  <c r="B76" i="6"/>
  <c r="J76" i="6" s="1"/>
  <c r="V76" i="6" s="1"/>
  <c r="B80" i="6"/>
  <c r="J80" i="6" s="1"/>
  <c r="B84" i="6"/>
  <c r="J84" i="6" s="1"/>
  <c r="B88" i="6"/>
  <c r="J88" i="6" s="1"/>
  <c r="B92" i="6"/>
  <c r="J92" i="6" s="1"/>
  <c r="V92" i="6" s="1"/>
  <c r="B96" i="6"/>
  <c r="J96" i="6" s="1"/>
  <c r="B100" i="6"/>
  <c r="J100" i="6" s="1"/>
  <c r="B104" i="6"/>
  <c r="J104" i="6" s="1"/>
  <c r="B108" i="6"/>
  <c r="J108" i="6" s="1"/>
  <c r="V108" i="6" s="1"/>
  <c r="B112" i="6"/>
  <c r="J112" i="6" s="1"/>
  <c r="B116" i="6"/>
  <c r="J116" i="6" s="1"/>
  <c r="B120" i="6"/>
  <c r="J120" i="6" s="1"/>
  <c r="B124" i="6"/>
  <c r="J124" i="6" s="1"/>
  <c r="V124" i="6" s="1"/>
  <c r="B128" i="6"/>
  <c r="J128" i="6" s="1"/>
  <c r="B132" i="6"/>
  <c r="J132" i="6" s="1"/>
  <c r="B136" i="6"/>
  <c r="J136" i="6" s="1"/>
  <c r="B140" i="6"/>
  <c r="J140" i="6" s="1"/>
  <c r="B144" i="6"/>
  <c r="J144" i="6" s="1"/>
  <c r="B148" i="6"/>
  <c r="J148" i="6" s="1"/>
  <c r="B152" i="6"/>
  <c r="J152" i="6" s="1"/>
  <c r="B156" i="6"/>
  <c r="J156" i="6" s="1"/>
  <c r="B160" i="6"/>
  <c r="J160" i="6" s="1"/>
  <c r="B164" i="6"/>
  <c r="J164" i="6" s="1"/>
  <c r="B168" i="6"/>
  <c r="J168" i="6" s="1"/>
  <c r="B172" i="6"/>
  <c r="J172" i="6" s="1"/>
  <c r="B176" i="6"/>
  <c r="J176" i="6" s="1"/>
  <c r="B180" i="6"/>
  <c r="J180" i="6" s="1"/>
  <c r="B184" i="6"/>
  <c r="J184" i="6" s="1"/>
  <c r="B188" i="6"/>
  <c r="J188" i="6" s="1"/>
  <c r="B192" i="6"/>
  <c r="J192" i="6" s="1"/>
  <c r="B196" i="6"/>
  <c r="J196" i="6" s="1"/>
  <c r="B200" i="6"/>
  <c r="J200" i="6" s="1"/>
  <c r="B204" i="6"/>
  <c r="J204" i="6" s="1"/>
  <c r="B208" i="6"/>
  <c r="J208" i="6" s="1"/>
  <c r="B212" i="6"/>
  <c r="J212" i="6" s="1"/>
  <c r="B216" i="6"/>
  <c r="J216" i="6" s="1"/>
  <c r="B220" i="6"/>
  <c r="J220" i="6" s="1"/>
  <c r="B224" i="6"/>
  <c r="J224" i="6" s="1"/>
  <c r="B228" i="6"/>
  <c r="J228" i="6" s="1"/>
  <c r="B232" i="6"/>
  <c r="J232" i="6" s="1"/>
  <c r="B236" i="6"/>
  <c r="J236" i="6" s="1"/>
  <c r="B240" i="6"/>
  <c r="J240" i="6" s="1"/>
  <c r="B244" i="6"/>
  <c r="J244" i="6" s="1"/>
  <c r="B248" i="6"/>
  <c r="J248" i="6" s="1"/>
  <c r="B252" i="6"/>
  <c r="J252" i="6" s="1"/>
  <c r="B256" i="6"/>
  <c r="J256" i="6" s="1"/>
  <c r="B260" i="6"/>
  <c r="J260" i="6" s="1"/>
  <c r="B264" i="6"/>
  <c r="J264" i="6" s="1"/>
  <c r="B268" i="6"/>
  <c r="J268" i="6" s="1"/>
  <c r="V268" i="6" s="1"/>
  <c r="B272" i="6"/>
  <c r="J272" i="6" s="1"/>
  <c r="B276" i="6"/>
  <c r="J276" i="6" s="1"/>
  <c r="B280" i="6"/>
  <c r="J280" i="6" s="1"/>
  <c r="B284" i="6"/>
  <c r="J284" i="6" s="1"/>
  <c r="V284" i="6" s="1"/>
  <c r="B288" i="6"/>
  <c r="J288" i="6" s="1"/>
  <c r="B292" i="6"/>
  <c r="J292" i="6" s="1"/>
  <c r="B296" i="6"/>
  <c r="J296" i="6" s="1"/>
  <c r="B53" i="6"/>
  <c r="J53" i="6" s="1"/>
  <c r="B65" i="6"/>
  <c r="J65" i="6" s="1"/>
  <c r="B73" i="6"/>
  <c r="J73" i="6" s="1"/>
  <c r="B85" i="6"/>
  <c r="J85" i="6" s="1"/>
  <c r="B97" i="6"/>
  <c r="J97" i="6" s="1"/>
  <c r="B109" i="6"/>
  <c r="J109" i="6" s="1"/>
  <c r="V109" i="6" s="1"/>
  <c r="B121" i="6"/>
  <c r="J121" i="6" s="1"/>
  <c r="B133" i="6"/>
  <c r="J133" i="6" s="1"/>
  <c r="B141" i="6"/>
  <c r="J141" i="6" s="1"/>
  <c r="B153" i="6"/>
  <c r="J153" i="6" s="1"/>
  <c r="B165" i="6"/>
  <c r="J165" i="6" s="1"/>
  <c r="B177" i="6"/>
  <c r="J177" i="6" s="1"/>
  <c r="B189" i="6"/>
  <c r="J189" i="6" s="1"/>
  <c r="B201" i="6"/>
  <c r="J201" i="6" s="1"/>
  <c r="B213" i="6"/>
  <c r="J213" i="6" s="1"/>
  <c r="B225" i="6"/>
  <c r="J225" i="6" s="1"/>
  <c r="B237" i="6"/>
  <c r="J237" i="6" s="1"/>
  <c r="V237" i="6" s="1"/>
  <c r="B249" i="6"/>
  <c r="J249" i="6" s="1"/>
  <c r="B261" i="6"/>
  <c r="J261" i="6" s="1"/>
  <c r="B269" i="6"/>
  <c r="J269" i="6" s="1"/>
  <c r="B277" i="6"/>
  <c r="J277" i="6" s="1"/>
  <c r="B289" i="6"/>
  <c r="J289" i="6" s="1"/>
  <c r="K30" i="6"/>
  <c r="K31" i="6"/>
  <c r="K35" i="6"/>
  <c r="K32" i="6"/>
  <c r="K36" i="6"/>
  <c r="K33" i="6"/>
  <c r="K34" i="6"/>
  <c r="K12" i="6"/>
  <c r="K13" i="6"/>
  <c r="K17" i="6"/>
  <c r="K21" i="6"/>
  <c r="K20" i="6"/>
  <c r="K14" i="6"/>
  <c r="K18" i="6"/>
  <c r="K15" i="6"/>
  <c r="K19" i="6"/>
  <c r="K16" i="6"/>
  <c r="D11" i="6"/>
  <c r="B11" i="6" s="1"/>
  <c r="N30" i="6" s="1"/>
  <c r="J14" i="1"/>
  <c r="D11" i="1"/>
  <c r="B11" i="1" s="1"/>
  <c r="V249" i="6" l="1"/>
  <c r="AA249" i="6" s="1"/>
  <c r="V144" i="6"/>
  <c r="W144" i="6" s="1"/>
  <c r="V128" i="6"/>
  <c r="X128" i="6" s="1"/>
  <c r="V112" i="6"/>
  <c r="Y112" i="6" s="1"/>
  <c r="V223" i="6"/>
  <c r="AA223" i="6" s="1"/>
  <c r="V241" i="6"/>
  <c r="AA241" i="6" s="1"/>
  <c r="V166" i="6"/>
  <c r="W166" i="6" s="1"/>
  <c r="V134" i="6"/>
  <c r="AA134" i="6" s="1"/>
  <c r="V102" i="6"/>
  <c r="AA102" i="6" s="1"/>
  <c r="V269" i="6"/>
  <c r="Z269" i="6" s="1"/>
  <c r="V120" i="6"/>
  <c r="AB120" i="6" s="1"/>
  <c r="V221" i="6"/>
  <c r="Z221" i="6" s="1"/>
  <c r="V125" i="6"/>
  <c r="Z125" i="6" s="1"/>
  <c r="V135" i="6"/>
  <c r="Z135" i="6" s="1"/>
  <c r="V94" i="6"/>
  <c r="AA94" i="6" s="1"/>
  <c r="V257" i="6"/>
  <c r="Z257" i="6" s="1"/>
  <c r="V195" i="6"/>
  <c r="Y195" i="6" s="1"/>
  <c r="V105" i="6"/>
  <c r="Z105" i="6" s="1"/>
  <c r="V58" i="6"/>
  <c r="AB58" i="6" s="1"/>
  <c r="V56" i="6"/>
  <c r="Z56" i="6" s="1"/>
  <c r="V173" i="6"/>
  <c r="AB173" i="6" s="1"/>
  <c r="V206" i="6"/>
  <c r="Z206" i="6" s="1"/>
  <c r="V110" i="6"/>
  <c r="Z110" i="6" s="1"/>
  <c r="V147" i="6"/>
  <c r="AB147" i="6" s="1"/>
  <c r="V186" i="6"/>
  <c r="Y186" i="6" s="1"/>
  <c r="Z137" i="6"/>
  <c r="Z210" i="6"/>
  <c r="Z82" i="6"/>
  <c r="AA284" i="6"/>
  <c r="AB237" i="6"/>
  <c r="AB109" i="6"/>
  <c r="AA210" i="6"/>
  <c r="AA109" i="6"/>
  <c r="AB269" i="6"/>
  <c r="Z129" i="6"/>
  <c r="AB268" i="6"/>
  <c r="AB89" i="6"/>
  <c r="AB137" i="6"/>
  <c r="Z89" i="6"/>
  <c r="Z284" i="6"/>
  <c r="Z268" i="6"/>
  <c r="Z124" i="6"/>
  <c r="Z108" i="6"/>
  <c r="Z92" i="6"/>
  <c r="Z76" i="6"/>
  <c r="Z60" i="6"/>
  <c r="Z223" i="6"/>
  <c r="AA268" i="6"/>
  <c r="Z237" i="6"/>
  <c r="Z109" i="6"/>
  <c r="Z171" i="6"/>
  <c r="AB284" i="6"/>
  <c r="AB129" i="6"/>
  <c r="AB223" i="6"/>
  <c r="AA237" i="6"/>
  <c r="AB171" i="6"/>
  <c r="AA171" i="6"/>
  <c r="AB124" i="6"/>
  <c r="AB108" i="6"/>
  <c r="AB92" i="6"/>
  <c r="AB76" i="6"/>
  <c r="AB60" i="6"/>
  <c r="AA124" i="6"/>
  <c r="AA108" i="6"/>
  <c r="AA92" i="6"/>
  <c r="AA76" i="6"/>
  <c r="AA60" i="6"/>
  <c r="AA137" i="6"/>
  <c r="AA129" i="6"/>
  <c r="AA89" i="6"/>
  <c r="AB210" i="6"/>
  <c r="AB82" i="6"/>
  <c r="AA82" i="6"/>
  <c r="AA135" i="6"/>
  <c r="V97" i="6"/>
  <c r="Y97" i="6" s="1"/>
  <c r="V252" i="6"/>
  <c r="W252" i="6" s="1"/>
  <c r="V299" i="6"/>
  <c r="V283" i="6"/>
  <c r="V267" i="6"/>
  <c r="Z267" i="6" s="1"/>
  <c r="V251" i="6"/>
  <c r="X251" i="6" s="1"/>
  <c r="V235" i="6"/>
  <c r="V146" i="6"/>
  <c r="AB146" i="6" s="1"/>
  <c r="V130" i="6"/>
  <c r="Y130" i="6" s="1"/>
  <c r="V225" i="6"/>
  <c r="AA225" i="6" s="1"/>
  <c r="V177" i="6"/>
  <c r="V296" i="6"/>
  <c r="V264" i="6"/>
  <c r="Y264" i="6" s="1"/>
  <c r="V248" i="6"/>
  <c r="Z248" i="6" s="1"/>
  <c r="V231" i="6"/>
  <c r="V215" i="6"/>
  <c r="AA215" i="6" s="1"/>
  <c r="V199" i="6"/>
  <c r="AA199" i="6" s="1"/>
  <c r="V190" i="6"/>
  <c r="V174" i="6"/>
  <c r="V158" i="6"/>
  <c r="V78" i="6"/>
  <c r="AK49" i="6"/>
  <c r="V244" i="6"/>
  <c r="V115" i="6"/>
  <c r="V99" i="6"/>
  <c r="V83" i="6"/>
  <c r="X83" i="6" s="1"/>
  <c r="V67" i="6"/>
  <c r="V51" i="6"/>
  <c r="V277" i="6"/>
  <c r="Y277" i="6" s="1"/>
  <c r="V189" i="6"/>
  <c r="W189" i="6" s="1"/>
  <c r="V220" i="6"/>
  <c r="V185" i="6"/>
  <c r="V281" i="6"/>
  <c r="X281" i="6" s="1"/>
  <c r="V181" i="6"/>
  <c r="AA181" i="6" s="1"/>
  <c r="V274" i="6"/>
  <c r="V242" i="6"/>
  <c r="V178" i="6"/>
  <c r="V114" i="6"/>
  <c r="AB114" i="6" s="1"/>
  <c r="V66" i="6"/>
  <c r="AB66" i="6" s="1"/>
  <c r="V156" i="6"/>
  <c r="V133" i="6"/>
  <c r="W133" i="6" s="1"/>
  <c r="V50" i="6"/>
  <c r="AA50" i="6" s="1"/>
  <c r="V148" i="6"/>
  <c r="AB148" i="6" s="1"/>
  <c r="V161" i="6"/>
  <c r="V113" i="6"/>
  <c r="V157" i="6"/>
  <c r="V143" i="6"/>
  <c r="AA143" i="6" s="1"/>
  <c r="V169" i="6"/>
  <c r="AA169" i="6" s="1"/>
  <c r="V184" i="6"/>
  <c r="V209" i="6"/>
  <c r="V163" i="6"/>
  <c r="V234" i="6"/>
  <c r="V202" i="6"/>
  <c r="V198" i="6"/>
  <c r="V253" i="6"/>
  <c r="V74" i="6"/>
  <c r="V240" i="6"/>
  <c r="V127" i="6"/>
  <c r="V95" i="6"/>
  <c r="V63" i="6"/>
  <c r="AA63" i="6" s="1"/>
  <c r="V145" i="6"/>
  <c r="V262" i="6"/>
  <c r="V230" i="6"/>
  <c r="V165" i="6"/>
  <c r="V285" i="6"/>
  <c r="V258" i="6"/>
  <c r="V168" i="6"/>
  <c r="V104" i="6"/>
  <c r="AB104" i="6" s="1"/>
  <c r="V117" i="6"/>
  <c r="V254" i="6"/>
  <c r="V126" i="6"/>
  <c r="V72" i="6"/>
  <c r="AB72" i="6" s="1"/>
  <c r="V213" i="6"/>
  <c r="V196" i="6"/>
  <c r="AB196" i="6" s="1"/>
  <c r="V132" i="6"/>
  <c r="AB132" i="6" s="1"/>
  <c r="V69" i="6"/>
  <c r="AB69" i="6" s="1"/>
  <c r="V211" i="6"/>
  <c r="V179" i="6"/>
  <c r="V218" i="6"/>
  <c r="V90" i="6"/>
  <c r="V212" i="6"/>
  <c r="V289" i="6"/>
  <c r="AA289" i="6" s="1"/>
  <c r="V224" i="6"/>
  <c r="V111" i="6"/>
  <c r="V79" i="6"/>
  <c r="V193" i="6"/>
  <c r="V214" i="6"/>
  <c r="V54" i="6"/>
  <c r="V295" i="6"/>
  <c r="V263" i="6"/>
  <c r="V276" i="6"/>
  <c r="V180" i="6"/>
  <c r="AB180" i="6" s="1"/>
  <c r="V131" i="6"/>
  <c r="V170" i="6"/>
  <c r="V297" i="6"/>
  <c r="V101" i="6"/>
  <c r="V191" i="6"/>
  <c r="V159" i="6"/>
  <c r="AB159" i="6" s="1"/>
  <c r="V236" i="6"/>
  <c r="V98" i="6"/>
  <c r="AB98" i="6" s="1"/>
  <c r="V279" i="6"/>
  <c r="V247" i="6"/>
  <c r="V217" i="6"/>
  <c r="V149" i="6"/>
  <c r="V175" i="6"/>
  <c r="V86" i="6"/>
  <c r="V80" i="6"/>
  <c r="AB80" i="6" s="1"/>
  <c r="V287" i="6"/>
  <c r="V139" i="6"/>
  <c r="AA139" i="6" s="1"/>
  <c r="V208" i="6"/>
  <c r="AB208" i="6" s="1"/>
  <c r="V255" i="6"/>
  <c r="V294" i="6"/>
  <c r="V270" i="6"/>
  <c r="V238" i="6"/>
  <c r="V261" i="6"/>
  <c r="V197" i="6"/>
  <c r="V65" i="6"/>
  <c r="V162" i="6"/>
  <c r="AA162" i="6" s="1"/>
  <c r="V205" i="6"/>
  <c r="V282" i="6"/>
  <c r="V250" i="6"/>
  <c r="V288" i="6"/>
  <c r="V245" i="6"/>
  <c r="AA245" i="6" s="1"/>
  <c r="V293" i="6"/>
  <c r="V103" i="6"/>
  <c r="V71" i="6"/>
  <c r="AA71" i="6" s="1"/>
  <c r="V142" i="6"/>
  <c r="V73" i="6"/>
  <c r="V116" i="6"/>
  <c r="AB116" i="6" s="1"/>
  <c r="V84" i="6"/>
  <c r="AB84" i="6" s="1"/>
  <c r="V52" i="6"/>
  <c r="AA52" i="6" s="1"/>
  <c r="V106" i="6"/>
  <c r="V153" i="6"/>
  <c r="AA153" i="6" s="1"/>
  <c r="V176" i="6"/>
  <c r="AB176" i="6" s="1"/>
  <c r="V70" i="6"/>
  <c r="V53" i="6"/>
  <c r="AB53" i="6" s="1"/>
  <c r="V172" i="6"/>
  <c r="V219" i="6"/>
  <c r="AA219" i="6" s="1"/>
  <c r="V187" i="6"/>
  <c r="V229" i="6"/>
  <c r="AA229" i="6" s="1"/>
  <c r="V290" i="6"/>
  <c r="AA290" i="6" s="1"/>
  <c r="V226" i="6"/>
  <c r="AA226" i="6" s="1"/>
  <c r="V194" i="6"/>
  <c r="V136" i="6"/>
  <c r="AB136" i="6" s="1"/>
  <c r="V77" i="6"/>
  <c r="V119" i="6"/>
  <c r="AA119" i="6" s="1"/>
  <c r="V87" i="6"/>
  <c r="V55" i="6"/>
  <c r="AA55" i="6" s="1"/>
  <c r="V286" i="6"/>
  <c r="AA286" i="6" s="1"/>
  <c r="V222" i="6"/>
  <c r="V100" i="6"/>
  <c r="AB100" i="6" s="1"/>
  <c r="V68" i="6"/>
  <c r="AB68" i="6" s="1"/>
  <c r="V201" i="6"/>
  <c r="AB201" i="6" s="1"/>
  <c r="V256" i="6"/>
  <c r="V160" i="6"/>
  <c r="V278" i="6"/>
  <c r="V141" i="6"/>
  <c r="V204" i="6"/>
  <c r="V140" i="6"/>
  <c r="V155" i="6"/>
  <c r="AB155" i="6" s="1"/>
  <c r="V200" i="6"/>
  <c r="AB200" i="6" s="1"/>
  <c r="V183" i="6"/>
  <c r="AA183" i="6" s="1"/>
  <c r="V151" i="6"/>
  <c r="V121" i="6"/>
  <c r="AA121" i="6" s="1"/>
  <c r="V292" i="6"/>
  <c r="V164" i="6"/>
  <c r="AB164" i="6" s="1"/>
  <c r="V122" i="6"/>
  <c r="V260" i="6"/>
  <c r="V96" i="6"/>
  <c r="AB96" i="6" s="1"/>
  <c r="V64" i="6"/>
  <c r="AB64" i="6" s="1"/>
  <c r="V271" i="6"/>
  <c r="V239" i="6"/>
  <c r="V118" i="6"/>
  <c r="V107" i="6"/>
  <c r="AA107" i="6" s="1"/>
  <c r="V203" i="6"/>
  <c r="AA203" i="6" s="1"/>
  <c r="V85" i="6"/>
  <c r="V280" i="6"/>
  <c r="V216" i="6"/>
  <c r="AB216" i="6" s="1"/>
  <c r="V167" i="6"/>
  <c r="V265" i="6"/>
  <c r="V123" i="6"/>
  <c r="AA123" i="6" s="1"/>
  <c r="V91" i="6"/>
  <c r="AA91" i="6" s="1"/>
  <c r="V59" i="6"/>
  <c r="V232" i="6"/>
  <c r="V273" i="6"/>
  <c r="V62" i="6"/>
  <c r="AA62" i="6" s="1"/>
  <c r="V228" i="6"/>
  <c r="V154" i="6"/>
  <c r="V192" i="6"/>
  <c r="AB192" i="6" s="1"/>
  <c r="V57" i="6"/>
  <c r="AA57" i="6" s="1"/>
  <c r="V207" i="6"/>
  <c r="V93" i="6"/>
  <c r="V246" i="6"/>
  <c r="V182" i="6"/>
  <c r="V150" i="6"/>
  <c r="AB150" i="6" s="1"/>
  <c r="V243" i="6"/>
  <c r="V75" i="6"/>
  <c r="Z75" i="6" s="1"/>
  <c r="V81" i="6"/>
  <c r="Z81" i="6" s="1"/>
  <c r="J291" i="6"/>
  <c r="V291" i="6" s="1"/>
  <c r="V275" i="6"/>
  <c r="V188" i="6"/>
  <c r="V233" i="6"/>
  <c r="V152" i="6"/>
  <c r="AB152" i="6" s="1"/>
  <c r="V88" i="6"/>
  <c r="J298" i="6"/>
  <c r="V298" i="6" s="1"/>
  <c r="AA298" i="6" s="1"/>
  <c r="V259" i="6"/>
  <c r="V227" i="6"/>
  <c r="V138" i="6"/>
  <c r="W223" i="6"/>
  <c r="X223" i="6"/>
  <c r="Y223" i="6"/>
  <c r="X166" i="6"/>
  <c r="W102" i="6"/>
  <c r="X102" i="6"/>
  <c r="Y102" i="6"/>
  <c r="W237" i="6"/>
  <c r="X237" i="6"/>
  <c r="Y237" i="6"/>
  <c r="Y268" i="6"/>
  <c r="W268" i="6"/>
  <c r="X268" i="6"/>
  <c r="Y108" i="6"/>
  <c r="W108" i="6"/>
  <c r="X108" i="6"/>
  <c r="Y76" i="6"/>
  <c r="W76" i="6"/>
  <c r="X76" i="6"/>
  <c r="X89" i="6"/>
  <c r="W89" i="6"/>
  <c r="Y89" i="6"/>
  <c r="Y129" i="6"/>
  <c r="W129" i="6"/>
  <c r="X129" i="6"/>
  <c r="X58" i="6"/>
  <c r="X249" i="6"/>
  <c r="W249" i="6"/>
  <c r="Y249" i="6"/>
  <c r="X109" i="6"/>
  <c r="Y109" i="6"/>
  <c r="W109" i="6"/>
  <c r="Y284" i="6"/>
  <c r="W284" i="6"/>
  <c r="X284" i="6"/>
  <c r="Y124" i="6"/>
  <c r="W124" i="6"/>
  <c r="X124" i="6"/>
  <c r="Y92" i="6"/>
  <c r="X92" i="6"/>
  <c r="W92" i="6"/>
  <c r="W60" i="6"/>
  <c r="Y60" i="6"/>
  <c r="X60" i="6"/>
  <c r="W137" i="6"/>
  <c r="X137" i="6"/>
  <c r="Y137" i="6"/>
  <c r="W171" i="6"/>
  <c r="X171" i="6"/>
  <c r="Y171" i="6"/>
  <c r="W210" i="6"/>
  <c r="Y210" i="6"/>
  <c r="X210" i="6"/>
  <c r="W82" i="6"/>
  <c r="X82" i="6"/>
  <c r="Y82" i="6"/>
  <c r="X269" i="6"/>
  <c r="J266" i="6"/>
  <c r="V266" i="6" s="1"/>
  <c r="X144" i="6"/>
  <c r="V61" i="6"/>
  <c r="V272" i="6"/>
  <c r="J49" i="6"/>
  <c r="V49" i="6" s="1"/>
  <c r="Z49" i="6" s="1"/>
  <c r="AS275" i="6"/>
  <c r="AT275" i="6" s="1"/>
  <c r="AU275" i="6" s="1"/>
  <c r="AV275" i="6" s="1"/>
  <c r="AS282" i="6"/>
  <c r="AT282" i="6" s="1"/>
  <c r="AU282" i="6" s="1"/>
  <c r="AV282" i="6" s="1"/>
  <c r="AS50" i="6"/>
  <c r="AT50" i="6" s="1"/>
  <c r="AU50" i="6" s="1"/>
  <c r="AV50" i="6" s="1"/>
  <c r="AS57" i="6"/>
  <c r="AT57" i="6" s="1"/>
  <c r="AU57" i="6" s="1"/>
  <c r="AV57" i="6" s="1"/>
  <c r="AS296" i="6"/>
  <c r="AT296" i="6" s="1"/>
  <c r="AU296" i="6" s="1"/>
  <c r="AV296" i="6" s="1"/>
  <c r="AS280" i="6"/>
  <c r="AT280" i="6" s="1"/>
  <c r="AU280" i="6" s="1"/>
  <c r="AV280" i="6" s="1"/>
  <c r="AS264" i="6"/>
  <c r="AT264" i="6" s="1"/>
  <c r="AU264" i="6" s="1"/>
  <c r="AV264" i="6" s="1"/>
  <c r="AS273" i="6"/>
  <c r="AT273" i="6" s="1"/>
  <c r="AU273" i="6" s="1"/>
  <c r="AV273" i="6" s="1"/>
  <c r="AS265" i="6"/>
  <c r="AT265" i="6" s="1"/>
  <c r="AU265" i="6" s="1"/>
  <c r="AV265" i="6" s="1"/>
  <c r="C269" i="6"/>
  <c r="AS269" i="6"/>
  <c r="AT269" i="6" s="1"/>
  <c r="AU269" i="6" s="1"/>
  <c r="AV269" i="6" s="1"/>
  <c r="AF248" i="6"/>
  <c r="AK248" i="6" s="1"/>
  <c r="AN248" i="6" s="1"/>
  <c r="AE248" i="6" s="1"/>
  <c r="AS248" i="6"/>
  <c r="AT248" i="6" s="1"/>
  <c r="AU248" i="6" s="1"/>
  <c r="AV248" i="6" s="1"/>
  <c r="AF216" i="6"/>
  <c r="AK216" i="6" s="1"/>
  <c r="AN216" i="6" s="1"/>
  <c r="AE216" i="6" s="1"/>
  <c r="AS216" i="6"/>
  <c r="AT216" i="6" s="1"/>
  <c r="AU216" i="6" s="1"/>
  <c r="AV216" i="6" s="1"/>
  <c r="AF184" i="6"/>
  <c r="AK184" i="6" s="1"/>
  <c r="AN184" i="6" s="1"/>
  <c r="AE184" i="6" s="1"/>
  <c r="AS184" i="6"/>
  <c r="AT184" i="6" s="1"/>
  <c r="AU184" i="6" s="1"/>
  <c r="AV184" i="6" s="1"/>
  <c r="AF152" i="6"/>
  <c r="AK152" i="6" s="1"/>
  <c r="AN152" i="6" s="1"/>
  <c r="AE152" i="6" s="1"/>
  <c r="AS152" i="6"/>
  <c r="AT152" i="6" s="1"/>
  <c r="AU152" i="6" s="1"/>
  <c r="AV152" i="6" s="1"/>
  <c r="AF104" i="6"/>
  <c r="AK104" i="6" s="1"/>
  <c r="AN104" i="6" s="1"/>
  <c r="AE104" i="6" s="1"/>
  <c r="AS104" i="6"/>
  <c r="AT104" i="6" s="1"/>
  <c r="AU104" i="6" s="1"/>
  <c r="AV104" i="6" s="1"/>
  <c r="AF173" i="6"/>
  <c r="AK173" i="6" s="1"/>
  <c r="AN173" i="6" s="1"/>
  <c r="AE173" i="6" s="1"/>
  <c r="AS173" i="6"/>
  <c r="AT173" i="6" s="1"/>
  <c r="AU173" i="6" s="1"/>
  <c r="AV173" i="6" s="1"/>
  <c r="AF77" i="6"/>
  <c r="AK77" i="6" s="1"/>
  <c r="AN77" i="6" s="1"/>
  <c r="AS77" i="6"/>
  <c r="AT77" i="6" s="1"/>
  <c r="AU77" i="6" s="1"/>
  <c r="AV77" i="6" s="1"/>
  <c r="C279" i="6"/>
  <c r="AS279" i="6"/>
  <c r="AT279" i="6" s="1"/>
  <c r="AU279" i="6" s="1"/>
  <c r="AV279" i="6" s="1"/>
  <c r="AF247" i="6"/>
  <c r="AK247" i="6" s="1"/>
  <c r="AN247" i="6" s="1"/>
  <c r="AE247" i="6" s="1"/>
  <c r="AS247" i="6"/>
  <c r="AT247" i="6" s="1"/>
  <c r="AU247" i="6" s="1"/>
  <c r="AV247" i="6" s="1"/>
  <c r="AF215" i="6"/>
  <c r="AK215" i="6" s="1"/>
  <c r="AN215" i="6" s="1"/>
  <c r="AE215" i="6" s="1"/>
  <c r="AS215" i="6"/>
  <c r="AT215" i="6" s="1"/>
  <c r="AU215" i="6" s="1"/>
  <c r="AV215" i="6" s="1"/>
  <c r="AF183" i="6"/>
  <c r="AK183" i="6" s="1"/>
  <c r="AN183" i="6" s="1"/>
  <c r="AE183" i="6" s="1"/>
  <c r="AS183" i="6"/>
  <c r="AT183" i="6" s="1"/>
  <c r="AU183" i="6" s="1"/>
  <c r="AV183" i="6" s="1"/>
  <c r="AF151" i="6"/>
  <c r="AK151" i="6" s="1"/>
  <c r="AN151" i="6" s="1"/>
  <c r="AE151" i="6" s="1"/>
  <c r="AS151" i="6"/>
  <c r="AT151" i="6" s="1"/>
  <c r="AU151" i="6" s="1"/>
  <c r="AV151" i="6" s="1"/>
  <c r="AF135" i="6"/>
  <c r="AK135" i="6" s="1"/>
  <c r="AN135" i="6" s="1"/>
  <c r="AE135" i="6" s="1"/>
  <c r="AS135" i="6"/>
  <c r="AT135" i="6" s="1"/>
  <c r="AU135" i="6" s="1"/>
  <c r="AV135" i="6" s="1"/>
  <c r="AF87" i="6"/>
  <c r="AK87" i="6" s="1"/>
  <c r="AN87" i="6" s="1"/>
  <c r="AE87" i="6" s="1"/>
  <c r="AS87" i="6"/>
  <c r="AT87" i="6" s="1"/>
  <c r="AU87" i="6" s="1"/>
  <c r="AV87" i="6" s="1"/>
  <c r="AF169" i="6"/>
  <c r="AK169" i="6" s="1"/>
  <c r="AN169" i="6" s="1"/>
  <c r="AE169" i="6" s="1"/>
  <c r="AS169" i="6"/>
  <c r="AT169" i="6" s="1"/>
  <c r="AU169" i="6" s="1"/>
  <c r="AV169" i="6" s="1"/>
  <c r="C286" i="6"/>
  <c r="AS286" i="6"/>
  <c r="AT286" i="6" s="1"/>
  <c r="AU286" i="6" s="1"/>
  <c r="AV286" i="6" s="1"/>
  <c r="AF254" i="6"/>
  <c r="AK254" i="6" s="1"/>
  <c r="AN254" i="6" s="1"/>
  <c r="AE254" i="6" s="1"/>
  <c r="AS254" i="6"/>
  <c r="AT254" i="6" s="1"/>
  <c r="AU254" i="6" s="1"/>
  <c r="AV254" i="6" s="1"/>
  <c r="AF222" i="6"/>
  <c r="AK222" i="6" s="1"/>
  <c r="AN222" i="6" s="1"/>
  <c r="AE222" i="6" s="1"/>
  <c r="AS222" i="6"/>
  <c r="AT222" i="6" s="1"/>
  <c r="AU222" i="6" s="1"/>
  <c r="AV222" i="6" s="1"/>
  <c r="AF190" i="6"/>
  <c r="AK190" i="6" s="1"/>
  <c r="AN190" i="6" s="1"/>
  <c r="AE190" i="6" s="1"/>
  <c r="AS190" i="6"/>
  <c r="AT190" i="6" s="1"/>
  <c r="AU190" i="6" s="1"/>
  <c r="AV190" i="6" s="1"/>
  <c r="AF158" i="6"/>
  <c r="AK158" i="6" s="1"/>
  <c r="AN158" i="6" s="1"/>
  <c r="AE158" i="6" s="1"/>
  <c r="AS158" i="6"/>
  <c r="AT158" i="6" s="1"/>
  <c r="AU158" i="6" s="1"/>
  <c r="AV158" i="6" s="1"/>
  <c r="AF110" i="6"/>
  <c r="AK110" i="6" s="1"/>
  <c r="AN110" i="6" s="1"/>
  <c r="AE110" i="6" s="1"/>
  <c r="AS110" i="6"/>
  <c r="AT110" i="6" s="1"/>
  <c r="AU110" i="6" s="1"/>
  <c r="AV110" i="6" s="1"/>
  <c r="AF78" i="6"/>
  <c r="AK78" i="6" s="1"/>
  <c r="AN78" i="6" s="1"/>
  <c r="AE78" i="6" s="1"/>
  <c r="AS78" i="6"/>
  <c r="AT78" i="6" s="1"/>
  <c r="AU78" i="6" s="1"/>
  <c r="AV78" i="6" s="1"/>
  <c r="AF213" i="6"/>
  <c r="AK213" i="6" s="1"/>
  <c r="AN213" i="6" s="1"/>
  <c r="AE213" i="6" s="1"/>
  <c r="AS213" i="6"/>
  <c r="AT213" i="6" s="1"/>
  <c r="AU213" i="6" s="1"/>
  <c r="AV213" i="6" s="1"/>
  <c r="AF165" i="6"/>
  <c r="AK165" i="6" s="1"/>
  <c r="AN165" i="6" s="1"/>
  <c r="AE165" i="6" s="1"/>
  <c r="AS165" i="6"/>
  <c r="AT165" i="6" s="1"/>
  <c r="AU165" i="6" s="1"/>
  <c r="AV165" i="6" s="1"/>
  <c r="AF73" i="6"/>
  <c r="AK73" i="6" s="1"/>
  <c r="AN73" i="6" s="1"/>
  <c r="AE73" i="6" s="1"/>
  <c r="AS73" i="6"/>
  <c r="AT73" i="6" s="1"/>
  <c r="AU73" i="6" s="1"/>
  <c r="AV73" i="6" s="1"/>
  <c r="C276" i="6"/>
  <c r="AS276" i="6"/>
  <c r="AT276" i="6" s="1"/>
  <c r="AU276" i="6" s="1"/>
  <c r="AV276" i="6" s="1"/>
  <c r="AF228" i="6"/>
  <c r="AK228" i="6" s="1"/>
  <c r="AN228" i="6" s="1"/>
  <c r="AE228" i="6" s="1"/>
  <c r="AS228" i="6"/>
  <c r="AT228" i="6" s="1"/>
  <c r="AU228" i="6" s="1"/>
  <c r="AV228" i="6" s="1"/>
  <c r="AF196" i="6"/>
  <c r="AK196" i="6" s="1"/>
  <c r="AN196" i="6" s="1"/>
  <c r="AE196" i="6" s="1"/>
  <c r="AS196" i="6"/>
  <c r="AT196" i="6" s="1"/>
  <c r="AU196" i="6" s="1"/>
  <c r="AV196" i="6" s="1"/>
  <c r="AF164" i="6"/>
  <c r="AK164" i="6" s="1"/>
  <c r="AN164" i="6" s="1"/>
  <c r="AE164" i="6" s="1"/>
  <c r="AS164" i="6"/>
  <c r="AT164" i="6" s="1"/>
  <c r="AU164" i="6" s="1"/>
  <c r="AV164" i="6" s="1"/>
  <c r="AF132" i="6"/>
  <c r="AK132" i="6" s="1"/>
  <c r="AN132" i="6" s="1"/>
  <c r="AE132" i="6" s="1"/>
  <c r="AS132" i="6"/>
  <c r="AT132" i="6" s="1"/>
  <c r="AU132" i="6" s="1"/>
  <c r="AV132" i="6" s="1"/>
  <c r="AF100" i="6"/>
  <c r="AK100" i="6" s="1"/>
  <c r="AN100" i="6" s="1"/>
  <c r="AE100" i="6" s="1"/>
  <c r="AS100" i="6"/>
  <c r="AT100" i="6" s="1"/>
  <c r="AU100" i="6" s="1"/>
  <c r="AV100" i="6" s="1"/>
  <c r="AF68" i="6"/>
  <c r="AK68" i="6" s="1"/>
  <c r="AN68" i="6" s="1"/>
  <c r="AE68" i="6" s="1"/>
  <c r="AS68" i="6"/>
  <c r="AT68" i="6" s="1"/>
  <c r="AU68" i="6" s="1"/>
  <c r="AV68" i="6" s="1"/>
  <c r="AF257" i="6"/>
  <c r="AK257" i="6" s="1"/>
  <c r="AN257" i="6" s="1"/>
  <c r="AE257" i="6" s="1"/>
  <c r="AS257" i="6"/>
  <c r="AT257" i="6" s="1"/>
  <c r="AU257" i="6" s="1"/>
  <c r="AV257" i="6" s="1"/>
  <c r="AF161" i="6"/>
  <c r="AK161" i="6" s="1"/>
  <c r="AN161" i="6" s="1"/>
  <c r="AE161" i="6" s="1"/>
  <c r="AS161" i="6"/>
  <c r="AT161" i="6" s="1"/>
  <c r="AU161" i="6" s="1"/>
  <c r="AV161" i="6" s="1"/>
  <c r="AF69" i="6"/>
  <c r="AK69" i="6" s="1"/>
  <c r="AN69" i="6" s="1"/>
  <c r="AE69" i="6" s="1"/>
  <c r="AS69" i="6"/>
  <c r="AT69" i="6" s="1"/>
  <c r="AU69" i="6" s="1"/>
  <c r="AV69" i="6" s="1"/>
  <c r="AF243" i="6"/>
  <c r="AK243" i="6" s="1"/>
  <c r="AN243" i="6" s="1"/>
  <c r="AE243" i="6" s="1"/>
  <c r="AS243" i="6"/>
  <c r="AT243" i="6" s="1"/>
  <c r="AU243" i="6" s="1"/>
  <c r="AV243" i="6" s="1"/>
  <c r="AF211" i="6"/>
  <c r="AK211" i="6" s="1"/>
  <c r="AN211" i="6" s="1"/>
  <c r="AE211" i="6" s="1"/>
  <c r="AS211" i="6"/>
  <c r="AT211" i="6" s="1"/>
  <c r="AU211" i="6" s="1"/>
  <c r="AV211" i="6" s="1"/>
  <c r="AF179" i="6"/>
  <c r="AK179" i="6" s="1"/>
  <c r="AN179" i="6" s="1"/>
  <c r="AE179" i="6" s="1"/>
  <c r="AS179" i="6"/>
  <c r="AT179" i="6" s="1"/>
  <c r="AU179" i="6" s="1"/>
  <c r="AV179" i="6" s="1"/>
  <c r="AF147" i="6"/>
  <c r="AK147" i="6" s="1"/>
  <c r="AN147" i="6" s="1"/>
  <c r="AE147" i="6" s="1"/>
  <c r="AS147" i="6"/>
  <c r="AT147" i="6" s="1"/>
  <c r="AU147" i="6" s="1"/>
  <c r="AV147" i="6" s="1"/>
  <c r="AF115" i="6"/>
  <c r="AK115" i="6" s="1"/>
  <c r="AN115" i="6" s="1"/>
  <c r="AE115" i="6" s="1"/>
  <c r="AS115" i="6"/>
  <c r="AT115" i="6" s="1"/>
  <c r="AU115" i="6" s="1"/>
  <c r="AV115" i="6" s="1"/>
  <c r="AF83" i="6"/>
  <c r="AK83" i="6" s="1"/>
  <c r="AN83" i="6" s="1"/>
  <c r="AE83" i="6" s="1"/>
  <c r="AS83" i="6"/>
  <c r="AT83" i="6" s="1"/>
  <c r="AU83" i="6" s="1"/>
  <c r="AV83" i="6" s="1"/>
  <c r="AF253" i="6"/>
  <c r="AK253" i="6" s="1"/>
  <c r="AN253" i="6" s="1"/>
  <c r="AE253" i="6" s="1"/>
  <c r="AS253" i="6"/>
  <c r="AT253" i="6" s="1"/>
  <c r="AU253" i="6" s="1"/>
  <c r="AV253" i="6" s="1"/>
  <c r="AF234" i="6"/>
  <c r="AK234" i="6" s="1"/>
  <c r="AN234" i="6" s="1"/>
  <c r="AE234" i="6" s="1"/>
  <c r="AS234" i="6"/>
  <c r="AT234" i="6" s="1"/>
  <c r="AU234" i="6" s="1"/>
  <c r="AV234" i="6" s="1"/>
  <c r="AF202" i="6"/>
  <c r="AK202" i="6" s="1"/>
  <c r="AN202" i="6" s="1"/>
  <c r="AE202" i="6" s="1"/>
  <c r="AS202" i="6"/>
  <c r="AT202" i="6" s="1"/>
  <c r="AU202" i="6" s="1"/>
  <c r="AV202" i="6" s="1"/>
  <c r="AF170" i="6"/>
  <c r="AK170" i="6" s="1"/>
  <c r="AN170" i="6" s="1"/>
  <c r="AE170" i="6" s="1"/>
  <c r="AS170" i="6"/>
  <c r="AT170" i="6" s="1"/>
  <c r="AU170" i="6" s="1"/>
  <c r="AV170" i="6" s="1"/>
  <c r="AF138" i="6"/>
  <c r="AK138" i="6" s="1"/>
  <c r="AN138" i="6" s="1"/>
  <c r="AE138" i="6" s="1"/>
  <c r="AS138" i="6"/>
  <c r="AT138" i="6" s="1"/>
  <c r="AU138" i="6" s="1"/>
  <c r="AV138" i="6" s="1"/>
  <c r="AF106" i="6"/>
  <c r="AK106" i="6" s="1"/>
  <c r="AN106" i="6" s="1"/>
  <c r="AE106" i="6" s="1"/>
  <c r="AS106" i="6"/>
  <c r="AT106" i="6" s="1"/>
  <c r="AU106" i="6" s="1"/>
  <c r="AV106" i="6" s="1"/>
  <c r="Q34" i="6"/>
  <c r="AS289" i="6"/>
  <c r="AT289" i="6" s="1"/>
  <c r="AU289" i="6" s="1"/>
  <c r="AV289" i="6" s="1"/>
  <c r="AF249" i="6"/>
  <c r="AK249" i="6" s="1"/>
  <c r="AN249" i="6" s="1"/>
  <c r="AE249" i="6" s="1"/>
  <c r="AS249" i="6"/>
  <c r="AT249" i="6" s="1"/>
  <c r="AU249" i="6" s="1"/>
  <c r="AV249" i="6" s="1"/>
  <c r="AF201" i="6"/>
  <c r="AK201" i="6" s="1"/>
  <c r="AN201" i="6" s="1"/>
  <c r="AE201" i="6" s="1"/>
  <c r="AS201" i="6"/>
  <c r="AT201" i="6" s="1"/>
  <c r="AU201" i="6" s="1"/>
  <c r="AV201" i="6" s="1"/>
  <c r="AF153" i="6"/>
  <c r="AK153" i="6" s="1"/>
  <c r="AN153" i="6" s="1"/>
  <c r="AE153" i="6" s="1"/>
  <c r="AS153" i="6"/>
  <c r="AT153" i="6" s="1"/>
  <c r="AU153" i="6" s="1"/>
  <c r="AV153" i="6" s="1"/>
  <c r="AF109" i="6"/>
  <c r="AK109" i="6" s="1"/>
  <c r="AN109" i="6" s="1"/>
  <c r="AE109" i="6" s="1"/>
  <c r="AS109" i="6"/>
  <c r="AT109" i="6" s="1"/>
  <c r="AU109" i="6" s="1"/>
  <c r="AV109" i="6" s="1"/>
  <c r="AF65" i="6"/>
  <c r="AK65" i="6" s="1"/>
  <c r="AN65" i="6" s="1"/>
  <c r="AE65" i="6" s="1"/>
  <c r="AS65" i="6"/>
  <c r="AT65" i="6" s="1"/>
  <c r="AU65" i="6" s="1"/>
  <c r="AV65" i="6" s="1"/>
  <c r="AS288" i="6"/>
  <c r="AT288" i="6" s="1"/>
  <c r="AU288" i="6" s="1"/>
  <c r="AV288" i="6" s="1"/>
  <c r="AS272" i="6"/>
  <c r="AT272" i="6" s="1"/>
  <c r="AU272" i="6" s="1"/>
  <c r="AV272" i="6" s="1"/>
  <c r="AF256" i="6"/>
  <c r="AK256" i="6" s="1"/>
  <c r="AN256" i="6" s="1"/>
  <c r="AE256" i="6" s="1"/>
  <c r="AS256" i="6"/>
  <c r="AT256" i="6" s="1"/>
  <c r="AU256" i="6" s="1"/>
  <c r="AV256" i="6" s="1"/>
  <c r="AF240" i="6"/>
  <c r="AK240" i="6" s="1"/>
  <c r="AN240" i="6" s="1"/>
  <c r="AE240" i="6" s="1"/>
  <c r="AS240" i="6"/>
  <c r="AT240" i="6" s="1"/>
  <c r="AU240" i="6" s="1"/>
  <c r="AV240" i="6" s="1"/>
  <c r="AF224" i="6"/>
  <c r="AK224" i="6" s="1"/>
  <c r="AN224" i="6" s="1"/>
  <c r="AE224" i="6" s="1"/>
  <c r="AS224" i="6"/>
  <c r="AT224" i="6" s="1"/>
  <c r="AU224" i="6" s="1"/>
  <c r="AV224" i="6" s="1"/>
  <c r="AF208" i="6"/>
  <c r="AK208" i="6" s="1"/>
  <c r="AN208" i="6" s="1"/>
  <c r="AE208" i="6" s="1"/>
  <c r="AS208" i="6"/>
  <c r="AT208" i="6" s="1"/>
  <c r="AU208" i="6" s="1"/>
  <c r="AV208" i="6" s="1"/>
  <c r="AF192" i="6"/>
  <c r="AK192" i="6" s="1"/>
  <c r="AN192" i="6" s="1"/>
  <c r="AE192" i="6" s="1"/>
  <c r="AS192" i="6"/>
  <c r="AT192" i="6" s="1"/>
  <c r="AU192" i="6" s="1"/>
  <c r="AV192" i="6" s="1"/>
  <c r="AF176" i="6"/>
  <c r="AK176" i="6" s="1"/>
  <c r="AN176" i="6" s="1"/>
  <c r="AE176" i="6" s="1"/>
  <c r="AS176" i="6"/>
  <c r="AT176" i="6" s="1"/>
  <c r="AU176" i="6" s="1"/>
  <c r="AV176" i="6" s="1"/>
  <c r="AF160" i="6"/>
  <c r="AK160" i="6" s="1"/>
  <c r="AN160" i="6" s="1"/>
  <c r="AE160" i="6" s="1"/>
  <c r="AS160" i="6"/>
  <c r="AT160" i="6" s="1"/>
  <c r="AU160" i="6" s="1"/>
  <c r="AV160" i="6" s="1"/>
  <c r="AF144" i="6"/>
  <c r="AK144" i="6" s="1"/>
  <c r="AN144" i="6" s="1"/>
  <c r="AE144" i="6" s="1"/>
  <c r="AS144" i="6"/>
  <c r="AT144" i="6" s="1"/>
  <c r="AU144" i="6" s="1"/>
  <c r="AV144" i="6" s="1"/>
  <c r="AF128" i="6"/>
  <c r="AK128" i="6" s="1"/>
  <c r="AN128" i="6" s="1"/>
  <c r="AE128" i="6" s="1"/>
  <c r="AS128" i="6"/>
  <c r="AT128" i="6" s="1"/>
  <c r="AU128" i="6" s="1"/>
  <c r="AV128" i="6" s="1"/>
  <c r="AF112" i="6"/>
  <c r="AK112" i="6" s="1"/>
  <c r="AN112" i="6" s="1"/>
  <c r="AE112" i="6" s="1"/>
  <c r="AS112" i="6"/>
  <c r="AT112" i="6" s="1"/>
  <c r="AU112" i="6" s="1"/>
  <c r="AV112" i="6" s="1"/>
  <c r="AF96" i="6"/>
  <c r="AK96" i="6" s="1"/>
  <c r="AN96" i="6" s="1"/>
  <c r="AE96" i="6" s="1"/>
  <c r="AS96" i="6"/>
  <c r="AT96" i="6" s="1"/>
  <c r="AU96" i="6" s="1"/>
  <c r="AV96" i="6" s="1"/>
  <c r="AF80" i="6"/>
  <c r="AK80" i="6" s="1"/>
  <c r="AN80" i="6" s="1"/>
  <c r="AE80" i="6" s="1"/>
  <c r="AS80" i="6"/>
  <c r="AT80" i="6" s="1"/>
  <c r="AU80" i="6" s="1"/>
  <c r="AV80" i="6" s="1"/>
  <c r="AF64" i="6"/>
  <c r="AK64" i="6" s="1"/>
  <c r="AN64" i="6" s="1"/>
  <c r="AE64" i="6" s="1"/>
  <c r="AS64" i="6"/>
  <c r="AT64" i="6" s="1"/>
  <c r="AU64" i="6" s="1"/>
  <c r="AV64" i="6" s="1"/>
  <c r="AS297" i="6"/>
  <c r="AT297" i="6" s="1"/>
  <c r="AU297" i="6" s="1"/>
  <c r="AV297" i="6" s="1"/>
  <c r="AF245" i="6"/>
  <c r="AK245" i="6" s="1"/>
  <c r="AN245" i="6" s="1"/>
  <c r="AE245" i="6" s="1"/>
  <c r="AS245" i="6"/>
  <c r="AT245" i="6" s="1"/>
  <c r="AU245" i="6" s="1"/>
  <c r="AV245" i="6" s="1"/>
  <c r="AF197" i="6"/>
  <c r="AK197" i="6" s="1"/>
  <c r="AN197" i="6" s="1"/>
  <c r="AE197" i="6" s="1"/>
  <c r="AS197" i="6"/>
  <c r="AT197" i="6" s="1"/>
  <c r="AU197" i="6" s="1"/>
  <c r="AV197" i="6" s="1"/>
  <c r="AF149" i="6"/>
  <c r="AK149" i="6" s="1"/>
  <c r="AN149" i="6" s="1"/>
  <c r="AE149" i="6" s="1"/>
  <c r="AS149" i="6"/>
  <c r="AT149" i="6" s="1"/>
  <c r="AU149" i="6" s="1"/>
  <c r="AV149" i="6" s="1"/>
  <c r="AF101" i="6"/>
  <c r="AK101" i="6" s="1"/>
  <c r="AN101" i="6" s="1"/>
  <c r="AE101" i="6" s="1"/>
  <c r="AS101" i="6"/>
  <c r="AT101" i="6" s="1"/>
  <c r="AU101" i="6" s="1"/>
  <c r="AV101" i="6" s="1"/>
  <c r="AF57" i="6"/>
  <c r="AK57" i="6" s="1"/>
  <c r="AN57" i="6" s="1"/>
  <c r="AE57" i="6" s="1"/>
  <c r="C287" i="6"/>
  <c r="AS287" i="6"/>
  <c r="AT287" i="6" s="1"/>
  <c r="AU287" i="6" s="1"/>
  <c r="AV287" i="6" s="1"/>
  <c r="C271" i="6"/>
  <c r="AS271" i="6"/>
  <c r="AT271" i="6" s="1"/>
  <c r="AU271" i="6" s="1"/>
  <c r="AV271" i="6" s="1"/>
  <c r="AF255" i="6"/>
  <c r="AK255" i="6" s="1"/>
  <c r="AN255" i="6" s="1"/>
  <c r="AE255" i="6" s="1"/>
  <c r="AS255" i="6"/>
  <c r="AT255" i="6" s="1"/>
  <c r="AU255" i="6" s="1"/>
  <c r="AV255" i="6" s="1"/>
  <c r="AF239" i="6"/>
  <c r="AK239" i="6" s="1"/>
  <c r="AN239" i="6" s="1"/>
  <c r="AE239" i="6" s="1"/>
  <c r="AS239" i="6"/>
  <c r="AT239" i="6" s="1"/>
  <c r="AU239" i="6" s="1"/>
  <c r="AV239" i="6" s="1"/>
  <c r="AF223" i="6"/>
  <c r="AK223" i="6" s="1"/>
  <c r="AN223" i="6" s="1"/>
  <c r="AE223" i="6" s="1"/>
  <c r="AS223" i="6"/>
  <c r="AT223" i="6" s="1"/>
  <c r="AU223" i="6" s="1"/>
  <c r="AV223" i="6" s="1"/>
  <c r="AF207" i="6"/>
  <c r="AK207" i="6" s="1"/>
  <c r="AN207" i="6" s="1"/>
  <c r="AE207" i="6" s="1"/>
  <c r="AS207" i="6"/>
  <c r="AT207" i="6" s="1"/>
  <c r="AU207" i="6" s="1"/>
  <c r="AV207" i="6" s="1"/>
  <c r="AF191" i="6"/>
  <c r="AK191" i="6" s="1"/>
  <c r="AN191" i="6" s="1"/>
  <c r="AE191" i="6" s="1"/>
  <c r="AS191" i="6"/>
  <c r="AT191" i="6" s="1"/>
  <c r="AU191" i="6" s="1"/>
  <c r="AV191" i="6" s="1"/>
  <c r="AF175" i="6"/>
  <c r="AK175" i="6" s="1"/>
  <c r="AN175" i="6" s="1"/>
  <c r="AE175" i="6" s="1"/>
  <c r="AS175" i="6"/>
  <c r="AT175" i="6" s="1"/>
  <c r="AU175" i="6" s="1"/>
  <c r="AV175" i="6" s="1"/>
  <c r="AF159" i="6"/>
  <c r="AK159" i="6" s="1"/>
  <c r="AN159" i="6" s="1"/>
  <c r="AE159" i="6" s="1"/>
  <c r="AS159" i="6"/>
  <c r="AT159" i="6" s="1"/>
  <c r="AU159" i="6" s="1"/>
  <c r="AV159" i="6" s="1"/>
  <c r="AF143" i="6"/>
  <c r="AK143" i="6" s="1"/>
  <c r="AN143" i="6" s="1"/>
  <c r="AE143" i="6" s="1"/>
  <c r="AS143" i="6"/>
  <c r="AT143" i="6" s="1"/>
  <c r="AU143" i="6" s="1"/>
  <c r="AV143" i="6" s="1"/>
  <c r="AF127" i="6"/>
  <c r="AK127" i="6" s="1"/>
  <c r="AN127" i="6" s="1"/>
  <c r="AE127" i="6" s="1"/>
  <c r="AS127" i="6"/>
  <c r="AT127" i="6" s="1"/>
  <c r="AU127" i="6" s="1"/>
  <c r="AV127" i="6" s="1"/>
  <c r="AF111" i="6"/>
  <c r="AK111" i="6" s="1"/>
  <c r="AN111" i="6" s="1"/>
  <c r="AE111" i="6" s="1"/>
  <c r="AS111" i="6"/>
  <c r="AT111" i="6" s="1"/>
  <c r="AU111" i="6" s="1"/>
  <c r="AV111" i="6" s="1"/>
  <c r="AF95" i="6"/>
  <c r="AK95" i="6" s="1"/>
  <c r="AN95" i="6" s="1"/>
  <c r="AE95" i="6" s="1"/>
  <c r="AS95" i="6"/>
  <c r="AT95" i="6" s="1"/>
  <c r="AU95" i="6" s="1"/>
  <c r="AV95" i="6" s="1"/>
  <c r="AF79" i="6"/>
  <c r="AK79" i="6" s="1"/>
  <c r="AN79" i="6" s="1"/>
  <c r="AE79" i="6" s="1"/>
  <c r="AS79" i="6"/>
  <c r="AT79" i="6" s="1"/>
  <c r="AU79" i="6" s="1"/>
  <c r="AV79" i="6" s="1"/>
  <c r="AF63" i="6"/>
  <c r="AK63" i="6" s="1"/>
  <c r="AN63" i="6" s="1"/>
  <c r="AE63" i="6" s="1"/>
  <c r="AS63" i="6"/>
  <c r="AT63" i="6" s="1"/>
  <c r="AU63" i="6" s="1"/>
  <c r="AV63" i="6" s="1"/>
  <c r="C293" i="6"/>
  <c r="AS293" i="6"/>
  <c r="AT293" i="6" s="1"/>
  <c r="AU293" i="6" s="1"/>
  <c r="AV293" i="6" s="1"/>
  <c r="AF241" i="6"/>
  <c r="AK241" i="6" s="1"/>
  <c r="AN241" i="6" s="1"/>
  <c r="AE241" i="6" s="1"/>
  <c r="AS241" i="6"/>
  <c r="AT241" i="6" s="1"/>
  <c r="AU241" i="6" s="1"/>
  <c r="AV241" i="6" s="1"/>
  <c r="AF193" i="6"/>
  <c r="AK193" i="6" s="1"/>
  <c r="AN193" i="6" s="1"/>
  <c r="AE193" i="6" s="1"/>
  <c r="AS193" i="6"/>
  <c r="AT193" i="6" s="1"/>
  <c r="AU193" i="6" s="1"/>
  <c r="AV193" i="6" s="1"/>
  <c r="AF145" i="6"/>
  <c r="AK145" i="6" s="1"/>
  <c r="AN145" i="6" s="1"/>
  <c r="AE145" i="6" s="1"/>
  <c r="AS145" i="6"/>
  <c r="AT145" i="6" s="1"/>
  <c r="AU145" i="6" s="1"/>
  <c r="AV145" i="6" s="1"/>
  <c r="AF93" i="6"/>
  <c r="AK93" i="6" s="1"/>
  <c r="AN93" i="6" s="1"/>
  <c r="AE93" i="6" s="1"/>
  <c r="AS93" i="6"/>
  <c r="AT93" i="6" s="1"/>
  <c r="AU93" i="6" s="1"/>
  <c r="AV93" i="6" s="1"/>
  <c r="C294" i="6"/>
  <c r="AS294" i="6"/>
  <c r="AT294" i="6" s="1"/>
  <c r="AU294" i="6" s="1"/>
  <c r="AV294" i="6" s="1"/>
  <c r="C278" i="6"/>
  <c r="AS278" i="6"/>
  <c r="AT278" i="6" s="1"/>
  <c r="AU278" i="6" s="1"/>
  <c r="AV278" i="6" s="1"/>
  <c r="AF262" i="6"/>
  <c r="AK262" i="6" s="1"/>
  <c r="AN262" i="6" s="1"/>
  <c r="AE262" i="6" s="1"/>
  <c r="AS262" i="6"/>
  <c r="AT262" i="6" s="1"/>
  <c r="AU262" i="6" s="1"/>
  <c r="AV262" i="6" s="1"/>
  <c r="AF246" i="6"/>
  <c r="AK246" i="6" s="1"/>
  <c r="AN246" i="6" s="1"/>
  <c r="AE246" i="6" s="1"/>
  <c r="AS246" i="6"/>
  <c r="AT246" i="6" s="1"/>
  <c r="AU246" i="6" s="1"/>
  <c r="AV246" i="6" s="1"/>
  <c r="AF230" i="6"/>
  <c r="AK230" i="6" s="1"/>
  <c r="AN230" i="6" s="1"/>
  <c r="AE230" i="6" s="1"/>
  <c r="AS230" i="6"/>
  <c r="AT230" i="6" s="1"/>
  <c r="AU230" i="6" s="1"/>
  <c r="AV230" i="6" s="1"/>
  <c r="AF214" i="6"/>
  <c r="AK214" i="6" s="1"/>
  <c r="AN214" i="6" s="1"/>
  <c r="AE214" i="6" s="1"/>
  <c r="AS214" i="6"/>
  <c r="AT214" i="6" s="1"/>
  <c r="AU214" i="6" s="1"/>
  <c r="AV214" i="6" s="1"/>
  <c r="AF198" i="6"/>
  <c r="AK198" i="6" s="1"/>
  <c r="AN198" i="6" s="1"/>
  <c r="AE198" i="6" s="1"/>
  <c r="AS198" i="6"/>
  <c r="AT198" i="6" s="1"/>
  <c r="AU198" i="6" s="1"/>
  <c r="AV198" i="6" s="1"/>
  <c r="AF182" i="6"/>
  <c r="AK182" i="6" s="1"/>
  <c r="AN182" i="6" s="1"/>
  <c r="AE182" i="6" s="1"/>
  <c r="AS182" i="6"/>
  <c r="AT182" i="6" s="1"/>
  <c r="AU182" i="6" s="1"/>
  <c r="AV182" i="6" s="1"/>
  <c r="AF166" i="6"/>
  <c r="AK166" i="6" s="1"/>
  <c r="AN166" i="6" s="1"/>
  <c r="AE166" i="6" s="1"/>
  <c r="AS166" i="6"/>
  <c r="AT166" i="6" s="1"/>
  <c r="AU166" i="6" s="1"/>
  <c r="AV166" i="6" s="1"/>
  <c r="AF150" i="6"/>
  <c r="AK150" i="6" s="1"/>
  <c r="AN150" i="6" s="1"/>
  <c r="AE150" i="6" s="1"/>
  <c r="AS150" i="6"/>
  <c r="AT150" i="6" s="1"/>
  <c r="AU150" i="6" s="1"/>
  <c r="AV150" i="6" s="1"/>
  <c r="AF134" i="6"/>
  <c r="AK134" i="6" s="1"/>
  <c r="AN134" i="6" s="1"/>
  <c r="AE134" i="6" s="1"/>
  <c r="AS134" i="6"/>
  <c r="AT134" i="6" s="1"/>
  <c r="AU134" i="6" s="1"/>
  <c r="AV134" i="6" s="1"/>
  <c r="AF118" i="6"/>
  <c r="AK118" i="6" s="1"/>
  <c r="AN118" i="6" s="1"/>
  <c r="AE118" i="6" s="1"/>
  <c r="AS118" i="6"/>
  <c r="AT118" i="6" s="1"/>
  <c r="AU118" i="6" s="1"/>
  <c r="AV118" i="6" s="1"/>
  <c r="AF102" i="6"/>
  <c r="AK102" i="6" s="1"/>
  <c r="AN102" i="6" s="1"/>
  <c r="AE102" i="6" s="1"/>
  <c r="AS102" i="6"/>
  <c r="AT102" i="6" s="1"/>
  <c r="AU102" i="6" s="1"/>
  <c r="AV102" i="6" s="1"/>
  <c r="AF86" i="6"/>
  <c r="AK86" i="6" s="1"/>
  <c r="AN86" i="6" s="1"/>
  <c r="AE86" i="6" s="1"/>
  <c r="AS86" i="6"/>
  <c r="AT86" i="6" s="1"/>
  <c r="AU86" i="6" s="1"/>
  <c r="AV86" i="6" s="1"/>
  <c r="AF70" i="6"/>
  <c r="AK70" i="6" s="1"/>
  <c r="AN70" i="6" s="1"/>
  <c r="AE70" i="6" s="1"/>
  <c r="AS70" i="6"/>
  <c r="AT70" i="6" s="1"/>
  <c r="AU70" i="6" s="1"/>
  <c r="AV70" i="6" s="1"/>
  <c r="AF54" i="6"/>
  <c r="AK54" i="6" s="1"/>
  <c r="AN54" i="6" s="1"/>
  <c r="AE54" i="6" s="1"/>
  <c r="AS54" i="6"/>
  <c r="AT54" i="6" s="1"/>
  <c r="AU54" i="6" s="1"/>
  <c r="AV54" i="6" s="1"/>
  <c r="AF225" i="6"/>
  <c r="AK225" i="6" s="1"/>
  <c r="AN225" i="6" s="1"/>
  <c r="AE225" i="6" s="1"/>
  <c r="AS225" i="6"/>
  <c r="AT225" i="6" s="1"/>
  <c r="AU225" i="6" s="1"/>
  <c r="AV225" i="6" s="1"/>
  <c r="AF177" i="6"/>
  <c r="AK177" i="6" s="1"/>
  <c r="AN177" i="6" s="1"/>
  <c r="AE177" i="6" s="1"/>
  <c r="AS177" i="6"/>
  <c r="AT177" i="6" s="1"/>
  <c r="AU177" i="6" s="1"/>
  <c r="AV177" i="6" s="1"/>
  <c r="AF133" i="6"/>
  <c r="AK133" i="6" s="1"/>
  <c r="AN133" i="6" s="1"/>
  <c r="AE133" i="6" s="1"/>
  <c r="AS133" i="6"/>
  <c r="AT133" i="6" s="1"/>
  <c r="AU133" i="6" s="1"/>
  <c r="AV133" i="6" s="1"/>
  <c r="AF85" i="6"/>
  <c r="AK85" i="6" s="1"/>
  <c r="AN85" i="6" s="1"/>
  <c r="AE85" i="6" s="1"/>
  <c r="AS85" i="6"/>
  <c r="AT85" i="6" s="1"/>
  <c r="AU85" i="6" s="1"/>
  <c r="AV85" i="6" s="1"/>
  <c r="AF232" i="6"/>
  <c r="AK232" i="6" s="1"/>
  <c r="AN232" i="6" s="1"/>
  <c r="AE232" i="6" s="1"/>
  <c r="AS232" i="6"/>
  <c r="AT232" i="6" s="1"/>
  <c r="AU232" i="6" s="1"/>
  <c r="AV232" i="6" s="1"/>
  <c r="AF200" i="6"/>
  <c r="AK200" i="6" s="1"/>
  <c r="AN200" i="6" s="1"/>
  <c r="AE200" i="6" s="1"/>
  <c r="AS200" i="6"/>
  <c r="AT200" i="6" s="1"/>
  <c r="AU200" i="6" s="1"/>
  <c r="AV200" i="6" s="1"/>
  <c r="AF168" i="6"/>
  <c r="AK168" i="6" s="1"/>
  <c r="AN168" i="6" s="1"/>
  <c r="AE168" i="6" s="1"/>
  <c r="AS168" i="6"/>
  <c r="AT168" i="6" s="1"/>
  <c r="AU168" i="6" s="1"/>
  <c r="AV168" i="6" s="1"/>
  <c r="AF136" i="6"/>
  <c r="AK136" i="6" s="1"/>
  <c r="AN136" i="6" s="1"/>
  <c r="AE136" i="6" s="1"/>
  <c r="AS136" i="6"/>
  <c r="AT136" i="6" s="1"/>
  <c r="AU136" i="6" s="1"/>
  <c r="AV136" i="6" s="1"/>
  <c r="AF120" i="6"/>
  <c r="AK120" i="6" s="1"/>
  <c r="AN120" i="6" s="1"/>
  <c r="AE120" i="6" s="1"/>
  <c r="AS120" i="6"/>
  <c r="AT120" i="6" s="1"/>
  <c r="AU120" i="6" s="1"/>
  <c r="AV120" i="6" s="1"/>
  <c r="AF88" i="6"/>
  <c r="AK88" i="6" s="1"/>
  <c r="AN88" i="6" s="1"/>
  <c r="AE88" i="6" s="1"/>
  <c r="AS88" i="6"/>
  <c r="AT88" i="6" s="1"/>
  <c r="AU88" i="6" s="1"/>
  <c r="AV88" i="6" s="1"/>
  <c r="AF72" i="6"/>
  <c r="AK72" i="6" s="1"/>
  <c r="AN72" i="6" s="1"/>
  <c r="AE72" i="6" s="1"/>
  <c r="AS72" i="6"/>
  <c r="AT72" i="6" s="1"/>
  <c r="AU72" i="6" s="1"/>
  <c r="AV72" i="6" s="1"/>
  <c r="AF56" i="6"/>
  <c r="AK56" i="6" s="1"/>
  <c r="AN56" i="6" s="1"/>
  <c r="AE56" i="6" s="1"/>
  <c r="AS56" i="6"/>
  <c r="AT56" i="6" s="1"/>
  <c r="AU56" i="6" s="1"/>
  <c r="AV56" i="6" s="1"/>
  <c r="AF221" i="6"/>
  <c r="AK221" i="6" s="1"/>
  <c r="AN221" i="6" s="1"/>
  <c r="AE221" i="6" s="1"/>
  <c r="AS221" i="6"/>
  <c r="AT221" i="6" s="1"/>
  <c r="AU221" i="6" s="1"/>
  <c r="AV221" i="6" s="1"/>
  <c r="AF125" i="6"/>
  <c r="AK125" i="6" s="1"/>
  <c r="AN125" i="6" s="1"/>
  <c r="AE125" i="6" s="1"/>
  <c r="AS125" i="6"/>
  <c r="AT125" i="6" s="1"/>
  <c r="AU125" i="6" s="1"/>
  <c r="AV125" i="6" s="1"/>
  <c r="C295" i="6"/>
  <c r="AS295" i="6"/>
  <c r="AT295" i="6" s="1"/>
  <c r="AU295" i="6" s="1"/>
  <c r="AV295" i="6" s="1"/>
  <c r="C263" i="6"/>
  <c r="AS263" i="6"/>
  <c r="AT263" i="6" s="1"/>
  <c r="AU263" i="6" s="1"/>
  <c r="AV263" i="6" s="1"/>
  <c r="AF231" i="6"/>
  <c r="AK231" i="6" s="1"/>
  <c r="AN231" i="6" s="1"/>
  <c r="AE231" i="6" s="1"/>
  <c r="AS231" i="6"/>
  <c r="AT231" i="6" s="1"/>
  <c r="AU231" i="6" s="1"/>
  <c r="AV231" i="6" s="1"/>
  <c r="AF199" i="6"/>
  <c r="AK199" i="6" s="1"/>
  <c r="AN199" i="6" s="1"/>
  <c r="AE199" i="6" s="1"/>
  <c r="AS199" i="6"/>
  <c r="AT199" i="6" s="1"/>
  <c r="AU199" i="6" s="1"/>
  <c r="AV199" i="6" s="1"/>
  <c r="AF167" i="6"/>
  <c r="AK167" i="6" s="1"/>
  <c r="AN167" i="6" s="1"/>
  <c r="AE167" i="6" s="1"/>
  <c r="AS167" i="6"/>
  <c r="AT167" i="6" s="1"/>
  <c r="AU167" i="6" s="1"/>
  <c r="AV167" i="6" s="1"/>
  <c r="AF119" i="6"/>
  <c r="AK119" i="6" s="1"/>
  <c r="AN119" i="6" s="1"/>
  <c r="AE119" i="6" s="1"/>
  <c r="AS119" i="6"/>
  <c r="AT119" i="6" s="1"/>
  <c r="AU119" i="6" s="1"/>
  <c r="AV119" i="6" s="1"/>
  <c r="AF103" i="6"/>
  <c r="AK103" i="6" s="1"/>
  <c r="AN103" i="6" s="1"/>
  <c r="AE103" i="6" s="1"/>
  <c r="AS103" i="6"/>
  <c r="AT103" i="6" s="1"/>
  <c r="AU103" i="6" s="1"/>
  <c r="AV103" i="6" s="1"/>
  <c r="AF71" i="6"/>
  <c r="AK71" i="6" s="1"/>
  <c r="AN71" i="6" s="1"/>
  <c r="AE71" i="6" s="1"/>
  <c r="AS71" i="6"/>
  <c r="AT71" i="6" s="1"/>
  <c r="AU71" i="6" s="1"/>
  <c r="AV71" i="6" s="1"/>
  <c r="AF55" i="6"/>
  <c r="AK55" i="6" s="1"/>
  <c r="AN55" i="6" s="1"/>
  <c r="AE55" i="6" s="1"/>
  <c r="AS55" i="6"/>
  <c r="AT55" i="6" s="1"/>
  <c r="AU55" i="6" s="1"/>
  <c r="AV55" i="6" s="1"/>
  <c r="AF217" i="6"/>
  <c r="AK217" i="6" s="1"/>
  <c r="AN217" i="6" s="1"/>
  <c r="AE217" i="6" s="1"/>
  <c r="AS217" i="6"/>
  <c r="AT217" i="6" s="1"/>
  <c r="AU217" i="6" s="1"/>
  <c r="AV217" i="6" s="1"/>
  <c r="AF117" i="6"/>
  <c r="AK117" i="6" s="1"/>
  <c r="AN117" i="6" s="1"/>
  <c r="AE117" i="6" s="1"/>
  <c r="AS117" i="6"/>
  <c r="AT117" i="6" s="1"/>
  <c r="AU117" i="6" s="1"/>
  <c r="AV117" i="6" s="1"/>
  <c r="AF61" i="6"/>
  <c r="AK61" i="6" s="1"/>
  <c r="AN61" i="6" s="1"/>
  <c r="AE61" i="6" s="1"/>
  <c r="AS61" i="6"/>
  <c r="AT61" i="6" s="1"/>
  <c r="AU61" i="6" s="1"/>
  <c r="AV61" i="6" s="1"/>
  <c r="C270" i="6"/>
  <c r="AS270" i="6"/>
  <c r="AT270" i="6" s="1"/>
  <c r="AU270" i="6" s="1"/>
  <c r="AV270" i="6" s="1"/>
  <c r="AF238" i="6"/>
  <c r="AK238" i="6" s="1"/>
  <c r="AN238" i="6" s="1"/>
  <c r="AE238" i="6" s="1"/>
  <c r="AS238" i="6"/>
  <c r="AT238" i="6" s="1"/>
  <c r="AU238" i="6" s="1"/>
  <c r="AV238" i="6" s="1"/>
  <c r="AF206" i="6"/>
  <c r="AK206" i="6" s="1"/>
  <c r="AN206" i="6" s="1"/>
  <c r="AE206" i="6" s="1"/>
  <c r="AS206" i="6"/>
  <c r="AT206" i="6" s="1"/>
  <c r="AU206" i="6" s="1"/>
  <c r="AV206" i="6" s="1"/>
  <c r="AF174" i="6"/>
  <c r="AK174" i="6" s="1"/>
  <c r="AN174" i="6" s="1"/>
  <c r="AS174" i="6"/>
  <c r="AT174" i="6" s="1"/>
  <c r="AU174" i="6" s="1"/>
  <c r="AV174" i="6" s="1"/>
  <c r="AF142" i="6"/>
  <c r="AK142" i="6" s="1"/>
  <c r="AN142" i="6" s="1"/>
  <c r="AE142" i="6" s="1"/>
  <c r="AS142" i="6"/>
  <c r="AT142" i="6" s="1"/>
  <c r="AU142" i="6" s="1"/>
  <c r="AV142" i="6" s="1"/>
  <c r="AF126" i="6"/>
  <c r="AK126" i="6" s="1"/>
  <c r="AN126" i="6" s="1"/>
  <c r="AE126" i="6" s="1"/>
  <c r="AS126" i="6"/>
  <c r="AT126" i="6" s="1"/>
  <c r="AU126" i="6" s="1"/>
  <c r="AV126" i="6" s="1"/>
  <c r="AF94" i="6"/>
  <c r="AK94" i="6" s="1"/>
  <c r="AN94" i="6" s="1"/>
  <c r="AE94" i="6" s="1"/>
  <c r="AS94" i="6"/>
  <c r="AT94" i="6" s="1"/>
  <c r="AU94" i="6" s="1"/>
  <c r="AV94" i="6" s="1"/>
  <c r="AF62" i="6"/>
  <c r="AK62" i="6" s="1"/>
  <c r="AN62" i="6" s="1"/>
  <c r="AE62" i="6" s="1"/>
  <c r="AS62" i="6"/>
  <c r="AT62" i="6" s="1"/>
  <c r="AU62" i="6" s="1"/>
  <c r="AV62" i="6" s="1"/>
  <c r="AF261" i="6"/>
  <c r="AK261" i="6" s="1"/>
  <c r="AN261" i="6" s="1"/>
  <c r="AE261" i="6" s="1"/>
  <c r="AS261" i="6"/>
  <c r="AT261" i="6" s="1"/>
  <c r="AU261" i="6" s="1"/>
  <c r="AV261" i="6" s="1"/>
  <c r="AF121" i="6"/>
  <c r="AK121" i="6" s="1"/>
  <c r="AN121" i="6" s="1"/>
  <c r="AE121" i="6" s="1"/>
  <c r="AS121" i="6"/>
  <c r="AT121" i="6" s="1"/>
  <c r="AU121" i="6" s="1"/>
  <c r="AV121" i="6" s="1"/>
  <c r="C292" i="6"/>
  <c r="AS292" i="6"/>
  <c r="AT292" i="6" s="1"/>
  <c r="AU292" i="6" s="1"/>
  <c r="AV292" i="6" s="1"/>
  <c r="AF260" i="6"/>
  <c r="AK260" i="6" s="1"/>
  <c r="AN260" i="6" s="1"/>
  <c r="AE260" i="6" s="1"/>
  <c r="AS260" i="6"/>
  <c r="AT260" i="6" s="1"/>
  <c r="AU260" i="6" s="1"/>
  <c r="AV260" i="6" s="1"/>
  <c r="AF244" i="6"/>
  <c r="AK244" i="6" s="1"/>
  <c r="AN244" i="6" s="1"/>
  <c r="AE244" i="6" s="1"/>
  <c r="AS244" i="6"/>
  <c r="AT244" i="6" s="1"/>
  <c r="AU244" i="6" s="1"/>
  <c r="AV244" i="6" s="1"/>
  <c r="AF212" i="6"/>
  <c r="AK212" i="6" s="1"/>
  <c r="AN212" i="6" s="1"/>
  <c r="AE212" i="6" s="1"/>
  <c r="AS212" i="6"/>
  <c r="AT212" i="6" s="1"/>
  <c r="AU212" i="6" s="1"/>
  <c r="AV212" i="6" s="1"/>
  <c r="AF180" i="6"/>
  <c r="AK180" i="6" s="1"/>
  <c r="AN180" i="6" s="1"/>
  <c r="AE180" i="6" s="1"/>
  <c r="AS180" i="6"/>
  <c r="AT180" i="6" s="1"/>
  <c r="AU180" i="6" s="1"/>
  <c r="AV180" i="6" s="1"/>
  <c r="AF148" i="6"/>
  <c r="AK148" i="6" s="1"/>
  <c r="AN148" i="6" s="1"/>
  <c r="AE148" i="6" s="1"/>
  <c r="AS148" i="6"/>
  <c r="AT148" i="6" s="1"/>
  <c r="AU148" i="6" s="1"/>
  <c r="AV148" i="6" s="1"/>
  <c r="AF116" i="6"/>
  <c r="AK116" i="6" s="1"/>
  <c r="AN116" i="6" s="1"/>
  <c r="AE116" i="6" s="1"/>
  <c r="AS116" i="6"/>
  <c r="AT116" i="6" s="1"/>
  <c r="AU116" i="6" s="1"/>
  <c r="AV116" i="6" s="1"/>
  <c r="AF84" i="6"/>
  <c r="AK84" i="6" s="1"/>
  <c r="AN84" i="6" s="1"/>
  <c r="AE84" i="6" s="1"/>
  <c r="AS84" i="6"/>
  <c r="AT84" i="6" s="1"/>
  <c r="AU84" i="6" s="1"/>
  <c r="AV84" i="6" s="1"/>
  <c r="AF52" i="6"/>
  <c r="AK52" i="6" s="1"/>
  <c r="AN52" i="6" s="1"/>
  <c r="AE52" i="6" s="1"/>
  <c r="AS52" i="6"/>
  <c r="AT52" i="6" s="1"/>
  <c r="AU52" i="6" s="1"/>
  <c r="AV52" i="6" s="1"/>
  <c r="AF209" i="6"/>
  <c r="AK209" i="6" s="1"/>
  <c r="AN209" i="6" s="1"/>
  <c r="AE209" i="6" s="1"/>
  <c r="AS209" i="6"/>
  <c r="AT209" i="6" s="1"/>
  <c r="AU209" i="6" s="1"/>
  <c r="AV209" i="6" s="1"/>
  <c r="AF113" i="6"/>
  <c r="AK113" i="6" s="1"/>
  <c r="AN113" i="6" s="1"/>
  <c r="AE113" i="6" s="1"/>
  <c r="AS113" i="6"/>
  <c r="AT113" i="6" s="1"/>
  <c r="AU113" i="6" s="1"/>
  <c r="AV113" i="6" s="1"/>
  <c r="AF259" i="6"/>
  <c r="AK259" i="6" s="1"/>
  <c r="AN259" i="6" s="1"/>
  <c r="AE259" i="6" s="1"/>
  <c r="AS259" i="6"/>
  <c r="AT259" i="6" s="1"/>
  <c r="AU259" i="6" s="1"/>
  <c r="AV259" i="6" s="1"/>
  <c r="AF227" i="6"/>
  <c r="AK227" i="6" s="1"/>
  <c r="AN227" i="6" s="1"/>
  <c r="AE227" i="6" s="1"/>
  <c r="AS227" i="6"/>
  <c r="AT227" i="6" s="1"/>
  <c r="AU227" i="6" s="1"/>
  <c r="AV227" i="6" s="1"/>
  <c r="AF195" i="6"/>
  <c r="AK195" i="6" s="1"/>
  <c r="AN195" i="6" s="1"/>
  <c r="AE195" i="6" s="1"/>
  <c r="AS195" i="6"/>
  <c r="AT195" i="6" s="1"/>
  <c r="AU195" i="6" s="1"/>
  <c r="AV195" i="6" s="1"/>
  <c r="AF163" i="6"/>
  <c r="AK163" i="6" s="1"/>
  <c r="AN163" i="6" s="1"/>
  <c r="AE163" i="6" s="1"/>
  <c r="AS163" i="6"/>
  <c r="AT163" i="6" s="1"/>
  <c r="AU163" i="6" s="1"/>
  <c r="AV163" i="6" s="1"/>
  <c r="AF131" i="6"/>
  <c r="AK131" i="6" s="1"/>
  <c r="AN131" i="6" s="1"/>
  <c r="AE131" i="6" s="1"/>
  <c r="AS131" i="6"/>
  <c r="AT131" i="6" s="1"/>
  <c r="AU131" i="6" s="1"/>
  <c r="AV131" i="6" s="1"/>
  <c r="AF99" i="6"/>
  <c r="AK99" i="6" s="1"/>
  <c r="AN99" i="6" s="1"/>
  <c r="AE99" i="6" s="1"/>
  <c r="AS99" i="6"/>
  <c r="AT99" i="6" s="1"/>
  <c r="AU99" i="6" s="1"/>
  <c r="AV99" i="6" s="1"/>
  <c r="AF67" i="6"/>
  <c r="AK67" i="6" s="1"/>
  <c r="AN67" i="6" s="1"/>
  <c r="AE67" i="6" s="1"/>
  <c r="AS67" i="6"/>
  <c r="AT67" i="6" s="1"/>
  <c r="AU67" i="6" s="1"/>
  <c r="AV67" i="6" s="1"/>
  <c r="AF51" i="6"/>
  <c r="AK51" i="6" s="1"/>
  <c r="AN51" i="6" s="1"/>
  <c r="AE51" i="6" s="1"/>
  <c r="AS51" i="6"/>
  <c r="AT51" i="6" s="1"/>
  <c r="AU51" i="6" s="1"/>
  <c r="AV51" i="6" s="1"/>
  <c r="AF205" i="6"/>
  <c r="AK205" i="6" s="1"/>
  <c r="AN205" i="6" s="1"/>
  <c r="AE205" i="6" s="1"/>
  <c r="AS205" i="6"/>
  <c r="AT205" i="6" s="1"/>
  <c r="AU205" i="6" s="1"/>
  <c r="AV205" i="6" s="1"/>
  <c r="AF157" i="6"/>
  <c r="AK157" i="6" s="1"/>
  <c r="AN157" i="6" s="1"/>
  <c r="AE157" i="6" s="1"/>
  <c r="AS157" i="6"/>
  <c r="AT157" i="6" s="1"/>
  <c r="AU157" i="6" s="1"/>
  <c r="AV157" i="6" s="1"/>
  <c r="AF105" i="6"/>
  <c r="AK105" i="6" s="1"/>
  <c r="AN105" i="6" s="1"/>
  <c r="AE105" i="6" s="1"/>
  <c r="AS105" i="6"/>
  <c r="AT105" i="6" s="1"/>
  <c r="AU105" i="6" s="1"/>
  <c r="AV105" i="6" s="1"/>
  <c r="AF250" i="6"/>
  <c r="AK250" i="6" s="1"/>
  <c r="AN250" i="6" s="1"/>
  <c r="AE250" i="6" s="1"/>
  <c r="AS250" i="6"/>
  <c r="AT250" i="6" s="1"/>
  <c r="AU250" i="6" s="1"/>
  <c r="AV250" i="6" s="1"/>
  <c r="AF218" i="6"/>
  <c r="AK218" i="6" s="1"/>
  <c r="AN218" i="6" s="1"/>
  <c r="AE218" i="6" s="1"/>
  <c r="AS218" i="6"/>
  <c r="AT218" i="6" s="1"/>
  <c r="AU218" i="6" s="1"/>
  <c r="AV218" i="6" s="1"/>
  <c r="AF186" i="6"/>
  <c r="AK186" i="6" s="1"/>
  <c r="AN186" i="6" s="1"/>
  <c r="AE186" i="6" s="1"/>
  <c r="AS186" i="6"/>
  <c r="AT186" i="6" s="1"/>
  <c r="AU186" i="6" s="1"/>
  <c r="AV186" i="6" s="1"/>
  <c r="AF154" i="6"/>
  <c r="AK154" i="6" s="1"/>
  <c r="AN154" i="6" s="1"/>
  <c r="AE154" i="6" s="1"/>
  <c r="AS154" i="6"/>
  <c r="AT154" i="6" s="1"/>
  <c r="AU154" i="6" s="1"/>
  <c r="AV154" i="6" s="1"/>
  <c r="AF122" i="6"/>
  <c r="AK122" i="6" s="1"/>
  <c r="AN122" i="6" s="1"/>
  <c r="AE122" i="6" s="1"/>
  <c r="AS122" i="6"/>
  <c r="AT122" i="6" s="1"/>
  <c r="AU122" i="6" s="1"/>
  <c r="AV122" i="6" s="1"/>
  <c r="AF90" i="6"/>
  <c r="AK90" i="6" s="1"/>
  <c r="AN90" i="6" s="1"/>
  <c r="AE90" i="6" s="1"/>
  <c r="AS90" i="6"/>
  <c r="AT90" i="6" s="1"/>
  <c r="AU90" i="6" s="1"/>
  <c r="AV90" i="6" s="1"/>
  <c r="AF74" i="6"/>
  <c r="AK74" i="6" s="1"/>
  <c r="AN74" i="6" s="1"/>
  <c r="AE74" i="6" s="1"/>
  <c r="AS74" i="6"/>
  <c r="AT74" i="6" s="1"/>
  <c r="AU74" i="6" s="1"/>
  <c r="AV74" i="6" s="1"/>
  <c r="AF58" i="6"/>
  <c r="AK58" i="6" s="1"/>
  <c r="AN58" i="6" s="1"/>
  <c r="AE58" i="6" s="1"/>
  <c r="AS58" i="6"/>
  <c r="AT58" i="6" s="1"/>
  <c r="AU58" i="6" s="1"/>
  <c r="AV58" i="6" s="1"/>
  <c r="AF277" i="6"/>
  <c r="AK277" i="6" s="1"/>
  <c r="AN277" i="6" s="1"/>
  <c r="AE277" i="6" s="1"/>
  <c r="AS277" i="6"/>
  <c r="AT277" i="6" s="1"/>
  <c r="AU277" i="6" s="1"/>
  <c r="AV277" i="6" s="1"/>
  <c r="AF237" i="6"/>
  <c r="AK237" i="6" s="1"/>
  <c r="AN237" i="6" s="1"/>
  <c r="AE237" i="6" s="1"/>
  <c r="AS237" i="6"/>
  <c r="AT237" i="6" s="1"/>
  <c r="AU237" i="6" s="1"/>
  <c r="AV237" i="6" s="1"/>
  <c r="AF189" i="6"/>
  <c r="AK189" i="6" s="1"/>
  <c r="AN189" i="6" s="1"/>
  <c r="AE189" i="6" s="1"/>
  <c r="AS189" i="6"/>
  <c r="AT189" i="6" s="1"/>
  <c r="AU189" i="6" s="1"/>
  <c r="AV189" i="6" s="1"/>
  <c r="AF141" i="6"/>
  <c r="AK141" i="6" s="1"/>
  <c r="AN141" i="6" s="1"/>
  <c r="AE141" i="6" s="1"/>
  <c r="AS141" i="6"/>
  <c r="AT141" i="6" s="1"/>
  <c r="AU141" i="6" s="1"/>
  <c r="AV141" i="6" s="1"/>
  <c r="AF97" i="6"/>
  <c r="AK97" i="6" s="1"/>
  <c r="AN97" i="6" s="1"/>
  <c r="AE97" i="6" s="1"/>
  <c r="AS97" i="6"/>
  <c r="AT97" i="6" s="1"/>
  <c r="AU97" i="6" s="1"/>
  <c r="AV97" i="6" s="1"/>
  <c r="AF53" i="6"/>
  <c r="AK53" i="6" s="1"/>
  <c r="AN53" i="6" s="1"/>
  <c r="AE53" i="6" s="1"/>
  <c r="AS53" i="6"/>
  <c r="AT53" i="6" s="1"/>
  <c r="AU53" i="6" s="1"/>
  <c r="AV53" i="6" s="1"/>
  <c r="AF284" i="6"/>
  <c r="AK284" i="6" s="1"/>
  <c r="AN284" i="6" s="1"/>
  <c r="AE284" i="6" s="1"/>
  <c r="AS284" i="6"/>
  <c r="AT284" i="6" s="1"/>
  <c r="AU284" i="6" s="1"/>
  <c r="AV284" i="6" s="1"/>
  <c r="AF268" i="6"/>
  <c r="AK268" i="6" s="1"/>
  <c r="AN268" i="6" s="1"/>
  <c r="AE268" i="6" s="1"/>
  <c r="AS268" i="6"/>
  <c r="AT268" i="6" s="1"/>
  <c r="AU268" i="6" s="1"/>
  <c r="AV268" i="6" s="1"/>
  <c r="AF252" i="6"/>
  <c r="AK252" i="6" s="1"/>
  <c r="AN252" i="6" s="1"/>
  <c r="AE252" i="6" s="1"/>
  <c r="AS252" i="6"/>
  <c r="AT252" i="6" s="1"/>
  <c r="AU252" i="6" s="1"/>
  <c r="AV252" i="6" s="1"/>
  <c r="AF236" i="6"/>
  <c r="AK236" i="6" s="1"/>
  <c r="AN236" i="6" s="1"/>
  <c r="AE236" i="6" s="1"/>
  <c r="AS236" i="6"/>
  <c r="AT236" i="6" s="1"/>
  <c r="AU236" i="6" s="1"/>
  <c r="AV236" i="6" s="1"/>
  <c r="AF220" i="6"/>
  <c r="AK220" i="6" s="1"/>
  <c r="AN220" i="6" s="1"/>
  <c r="AE220" i="6" s="1"/>
  <c r="AS220" i="6"/>
  <c r="AT220" i="6" s="1"/>
  <c r="AU220" i="6" s="1"/>
  <c r="AV220" i="6" s="1"/>
  <c r="AF204" i="6"/>
  <c r="AK204" i="6" s="1"/>
  <c r="AN204" i="6" s="1"/>
  <c r="AE204" i="6" s="1"/>
  <c r="AS204" i="6"/>
  <c r="AT204" i="6" s="1"/>
  <c r="AU204" i="6" s="1"/>
  <c r="AV204" i="6" s="1"/>
  <c r="AF188" i="6"/>
  <c r="AK188" i="6" s="1"/>
  <c r="AN188" i="6" s="1"/>
  <c r="AE188" i="6" s="1"/>
  <c r="AS188" i="6"/>
  <c r="AT188" i="6" s="1"/>
  <c r="AU188" i="6" s="1"/>
  <c r="AV188" i="6" s="1"/>
  <c r="AF172" i="6"/>
  <c r="AK172" i="6" s="1"/>
  <c r="AN172" i="6" s="1"/>
  <c r="AE172" i="6" s="1"/>
  <c r="AS172" i="6"/>
  <c r="AT172" i="6" s="1"/>
  <c r="AU172" i="6" s="1"/>
  <c r="AV172" i="6" s="1"/>
  <c r="AF156" i="6"/>
  <c r="AK156" i="6" s="1"/>
  <c r="AN156" i="6" s="1"/>
  <c r="AE156" i="6" s="1"/>
  <c r="AS156" i="6"/>
  <c r="AT156" i="6" s="1"/>
  <c r="AU156" i="6" s="1"/>
  <c r="AV156" i="6" s="1"/>
  <c r="AF140" i="6"/>
  <c r="AK140" i="6" s="1"/>
  <c r="AN140" i="6" s="1"/>
  <c r="AE140" i="6" s="1"/>
  <c r="AS140" i="6"/>
  <c r="AT140" i="6" s="1"/>
  <c r="AU140" i="6" s="1"/>
  <c r="AV140" i="6" s="1"/>
  <c r="AF124" i="6"/>
  <c r="AK124" i="6" s="1"/>
  <c r="AN124" i="6" s="1"/>
  <c r="AE124" i="6" s="1"/>
  <c r="AS124" i="6"/>
  <c r="AT124" i="6" s="1"/>
  <c r="AU124" i="6" s="1"/>
  <c r="AV124" i="6" s="1"/>
  <c r="AF108" i="6"/>
  <c r="AK108" i="6" s="1"/>
  <c r="AN108" i="6" s="1"/>
  <c r="AE108" i="6" s="1"/>
  <c r="AS108" i="6"/>
  <c r="AT108" i="6" s="1"/>
  <c r="AU108" i="6" s="1"/>
  <c r="AV108" i="6" s="1"/>
  <c r="AF92" i="6"/>
  <c r="AK92" i="6" s="1"/>
  <c r="AN92" i="6" s="1"/>
  <c r="AE92" i="6" s="1"/>
  <c r="AS92" i="6"/>
  <c r="AT92" i="6" s="1"/>
  <c r="AU92" i="6" s="1"/>
  <c r="AV92" i="6" s="1"/>
  <c r="AF76" i="6"/>
  <c r="AK76" i="6" s="1"/>
  <c r="AN76" i="6" s="1"/>
  <c r="AE76" i="6" s="1"/>
  <c r="AS76" i="6"/>
  <c r="AT76" i="6" s="1"/>
  <c r="AU76" i="6" s="1"/>
  <c r="AV76" i="6" s="1"/>
  <c r="AF60" i="6"/>
  <c r="AK60" i="6" s="1"/>
  <c r="AN60" i="6" s="1"/>
  <c r="AE60" i="6" s="1"/>
  <c r="AS60" i="6"/>
  <c r="AT60" i="6" s="1"/>
  <c r="AU60" i="6" s="1"/>
  <c r="AV60" i="6" s="1"/>
  <c r="AF285" i="6"/>
  <c r="AK285" i="6" s="1"/>
  <c r="AN285" i="6" s="1"/>
  <c r="AE285" i="6" s="1"/>
  <c r="AS285" i="6"/>
  <c r="AT285" i="6" s="1"/>
  <c r="AU285" i="6" s="1"/>
  <c r="AV285" i="6" s="1"/>
  <c r="AF233" i="6"/>
  <c r="AK233" i="6" s="1"/>
  <c r="AN233" i="6" s="1"/>
  <c r="AE233" i="6" s="1"/>
  <c r="AS233" i="6"/>
  <c r="AT233" i="6" s="1"/>
  <c r="AU233" i="6" s="1"/>
  <c r="AV233" i="6" s="1"/>
  <c r="AF185" i="6"/>
  <c r="AK185" i="6" s="1"/>
  <c r="AN185" i="6" s="1"/>
  <c r="AE185" i="6" s="1"/>
  <c r="AS185" i="6"/>
  <c r="AT185" i="6" s="1"/>
  <c r="AU185" i="6" s="1"/>
  <c r="AV185" i="6" s="1"/>
  <c r="AF137" i="6"/>
  <c r="AK137" i="6" s="1"/>
  <c r="AN137" i="6" s="1"/>
  <c r="AE137" i="6" s="1"/>
  <c r="AS137" i="6"/>
  <c r="AT137" i="6" s="1"/>
  <c r="AU137" i="6" s="1"/>
  <c r="AV137" i="6" s="1"/>
  <c r="AF89" i="6"/>
  <c r="AK89" i="6" s="1"/>
  <c r="AN89" i="6" s="1"/>
  <c r="AE89" i="6" s="1"/>
  <c r="AS89" i="6"/>
  <c r="AT89" i="6" s="1"/>
  <c r="AU89" i="6" s="1"/>
  <c r="AV89" i="6" s="1"/>
  <c r="AF299" i="6"/>
  <c r="AK299" i="6" s="1"/>
  <c r="AN299" i="6" s="1"/>
  <c r="AE299" i="6" s="1"/>
  <c r="AS299" i="6"/>
  <c r="AT299" i="6" s="1"/>
  <c r="AU299" i="6" s="1"/>
  <c r="AV299" i="6" s="1"/>
  <c r="AF283" i="6"/>
  <c r="AK283" i="6" s="1"/>
  <c r="AN283" i="6" s="1"/>
  <c r="AE283" i="6" s="1"/>
  <c r="AS283" i="6"/>
  <c r="AT283" i="6" s="1"/>
  <c r="AU283" i="6" s="1"/>
  <c r="AV283" i="6" s="1"/>
  <c r="AF267" i="6"/>
  <c r="AK267" i="6" s="1"/>
  <c r="AN267" i="6" s="1"/>
  <c r="AE267" i="6" s="1"/>
  <c r="AS267" i="6"/>
  <c r="AT267" i="6" s="1"/>
  <c r="AU267" i="6" s="1"/>
  <c r="AV267" i="6" s="1"/>
  <c r="AF251" i="6"/>
  <c r="AK251" i="6" s="1"/>
  <c r="AN251" i="6" s="1"/>
  <c r="AE251" i="6" s="1"/>
  <c r="AS251" i="6"/>
  <c r="AT251" i="6" s="1"/>
  <c r="AU251" i="6" s="1"/>
  <c r="AV251" i="6" s="1"/>
  <c r="AF235" i="6"/>
  <c r="AK235" i="6" s="1"/>
  <c r="AN235" i="6" s="1"/>
  <c r="AE235" i="6" s="1"/>
  <c r="AS235" i="6"/>
  <c r="AT235" i="6" s="1"/>
  <c r="AU235" i="6" s="1"/>
  <c r="AV235" i="6" s="1"/>
  <c r="AF219" i="6"/>
  <c r="AK219" i="6" s="1"/>
  <c r="AN219" i="6" s="1"/>
  <c r="AE219" i="6" s="1"/>
  <c r="AS219" i="6"/>
  <c r="AT219" i="6" s="1"/>
  <c r="AU219" i="6" s="1"/>
  <c r="AV219" i="6" s="1"/>
  <c r="AF203" i="6"/>
  <c r="AK203" i="6" s="1"/>
  <c r="AN203" i="6" s="1"/>
  <c r="AE203" i="6" s="1"/>
  <c r="AS203" i="6"/>
  <c r="AT203" i="6" s="1"/>
  <c r="AU203" i="6" s="1"/>
  <c r="AV203" i="6" s="1"/>
  <c r="AF187" i="6"/>
  <c r="AK187" i="6" s="1"/>
  <c r="AN187" i="6" s="1"/>
  <c r="AE187" i="6" s="1"/>
  <c r="AS187" i="6"/>
  <c r="AT187" i="6" s="1"/>
  <c r="AU187" i="6" s="1"/>
  <c r="AV187" i="6" s="1"/>
  <c r="AF171" i="6"/>
  <c r="AK171" i="6" s="1"/>
  <c r="AN171" i="6" s="1"/>
  <c r="AE171" i="6" s="1"/>
  <c r="AS171" i="6"/>
  <c r="AT171" i="6" s="1"/>
  <c r="AU171" i="6" s="1"/>
  <c r="AV171" i="6" s="1"/>
  <c r="AF155" i="6"/>
  <c r="AK155" i="6" s="1"/>
  <c r="AN155" i="6" s="1"/>
  <c r="AE155" i="6" s="1"/>
  <c r="AS155" i="6"/>
  <c r="AT155" i="6" s="1"/>
  <c r="AU155" i="6" s="1"/>
  <c r="AV155" i="6" s="1"/>
  <c r="AF139" i="6"/>
  <c r="AK139" i="6" s="1"/>
  <c r="AN139" i="6" s="1"/>
  <c r="AE139" i="6" s="1"/>
  <c r="AS139" i="6"/>
  <c r="AT139" i="6" s="1"/>
  <c r="AU139" i="6" s="1"/>
  <c r="AV139" i="6" s="1"/>
  <c r="AF123" i="6"/>
  <c r="AK123" i="6" s="1"/>
  <c r="AN123" i="6" s="1"/>
  <c r="AE123" i="6" s="1"/>
  <c r="AS123" i="6"/>
  <c r="AT123" i="6" s="1"/>
  <c r="AU123" i="6" s="1"/>
  <c r="AV123" i="6" s="1"/>
  <c r="AF107" i="6"/>
  <c r="AK107" i="6" s="1"/>
  <c r="AN107" i="6" s="1"/>
  <c r="AE107" i="6" s="1"/>
  <c r="AS107" i="6"/>
  <c r="AT107" i="6" s="1"/>
  <c r="AU107" i="6" s="1"/>
  <c r="AV107" i="6" s="1"/>
  <c r="AF91" i="6"/>
  <c r="AK91" i="6" s="1"/>
  <c r="AN91" i="6" s="1"/>
  <c r="AE91" i="6" s="1"/>
  <c r="AS91" i="6"/>
  <c r="AT91" i="6" s="1"/>
  <c r="AU91" i="6" s="1"/>
  <c r="AV91" i="6" s="1"/>
  <c r="AF75" i="6"/>
  <c r="AK75" i="6" s="1"/>
  <c r="AN75" i="6" s="1"/>
  <c r="AE75" i="6" s="1"/>
  <c r="AS75" i="6"/>
  <c r="AT75" i="6" s="1"/>
  <c r="AU75" i="6" s="1"/>
  <c r="AV75" i="6" s="1"/>
  <c r="AF59" i="6"/>
  <c r="AK59" i="6" s="1"/>
  <c r="AN59" i="6" s="1"/>
  <c r="AE59" i="6" s="1"/>
  <c r="AS59" i="6"/>
  <c r="AT59" i="6" s="1"/>
  <c r="AU59" i="6" s="1"/>
  <c r="AV59" i="6" s="1"/>
  <c r="AF281" i="6"/>
  <c r="AK281" i="6" s="1"/>
  <c r="AN281" i="6" s="1"/>
  <c r="AE281" i="6" s="1"/>
  <c r="AS281" i="6"/>
  <c r="AT281" i="6" s="1"/>
  <c r="AU281" i="6" s="1"/>
  <c r="AV281" i="6" s="1"/>
  <c r="AF229" i="6"/>
  <c r="AK229" i="6" s="1"/>
  <c r="AN229" i="6" s="1"/>
  <c r="AE229" i="6" s="1"/>
  <c r="AS229" i="6"/>
  <c r="AT229" i="6" s="1"/>
  <c r="AU229" i="6" s="1"/>
  <c r="AV229" i="6" s="1"/>
  <c r="AF181" i="6"/>
  <c r="AK181" i="6" s="1"/>
  <c r="AN181" i="6" s="1"/>
  <c r="AE181" i="6" s="1"/>
  <c r="AS181" i="6"/>
  <c r="AT181" i="6" s="1"/>
  <c r="AU181" i="6" s="1"/>
  <c r="AV181" i="6" s="1"/>
  <c r="AF129" i="6"/>
  <c r="AK129" i="6" s="1"/>
  <c r="AN129" i="6" s="1"/>
  <c r="AE129" i="6" s="1"/>
  <c r="AS129" i="6"/>
  <c r="AT129" i="6" s="1"/>
  <c r="AU129" i="6" s="1"/>
  <c r="AV129" i="6" s="1"/>
  <c r="AF81" i="6"/>
  <c r="AK81" i="6" s="1"/>
  <c r="AN81" i="6" s="1"/>
  <c r="AE81" i="6" s="1"/>
  <c r="AS81" i="6"/>
  <c r="AT81" i="6" s="1"/>
  <c r="AU81" i="6" s="1"/>
  <c r="AV81" i="6" s="1"/>
  <c r="AF290" i="6"/>
  <c r="AK290" i="6" s="1"/>
  <c r="AN290" i="6" s="1"/>
  <c r="AE290" i="6" s="1"/>
  <c r="AS290" i="6"/>
  <c r="AT290" i="6" s="1"/>
  <c r="AU290" i="6" s="1"/>
  <c r="AV290" i="6" s="1"/>
  <c r="AF274" i="6"/>
  <c r="AK274" i="6" s="1"/>
  <c r="AN274" i="6" s="1"/>
  <c r="AE274" i="6" s="1"/>
  <c r="AS274" i="6"/>
  <c r="AT274" i="6" s="1"/>
  <c r="AU274" i="6" s="1"/>
  <c r="AV274" i="6" s="1"/>
  <c r="AF258" i="6"/>
  <c r="AK258" i="6" s="1"/>
  <c r="AN258" i="6" s="1"/>
  <c r="AE258" i="6" s="1"/>
  <c r="AS258" i="6"/>
  <c r="AT258" i="6" s="1"/>
  <c r="AU258" i="6" s="1"/>
  <c r="AV258" i="6" s="1"/>
  <c r="AF242" i="6"/>
  <c r="AK242" i="6" s="1"/>
  <c r="AN242" i="6" s="1"/>
  <c r="AE242" i="6" s="1"/>
  <c r="AS242" i="6"/>
  <c r="AT242" i="6" s="1"/>
  <c r="AU242" i="6" s="1"/>
  <c r="AV242" i="6" s="1"/>
  <c r="AF226" i="6"/>
  <c r="AK226" i="6" s="1"/>
  <c r="AN226" i="6" s="1"/>
  <c r="AE226" i="6" s="1"/>
  <c r="AS226" i="6"/>
  <c r="AT226" i="6" s="1"/>
  <c r="AU226" i="6" s="1"/>
  <c r="AV226" i="6" s="1"/>
  <c r="AF210" i="6"/>
  <c r="AK210" i="6" s="1"/>
  <c r="AN210" i="6" s="1"/>
  <c r="AE210" i="6" s="1"/>
  <c r="AS210" i="6"/>
  <c r="AT210" i="6" s="1"/>
  <c r="AU210" i="6" s="1"/>
  <c r="AV210" i="6" s="1"/>
  <c r="AF194" i="6"/>
  <c r="AK194" i="6" s="1"/>
  <c r="AN194" i="6" s="1"/>
  <c r="AE194" i="6" s="1"/>
  <c r="AS194" i="6"/>
  <c r="AT194" i="6" s="1"/>
  <c r="AU194" i="6" s="1"/>
  <c r="AV194" i="6" s="1"/>
  <c r="AF178" i="6"/>
  <c r="AK178" i="6" s="1"/>
  <c r="AN178" i="6" s="1"/>
  <c r="AE178" i="6" s="1"/>
  <c r="AS178" i="6"/>
  <c r="AT178" i="6" s="1"/>
  <c r="AU178" i="6" s="1"/>
  <c r="AV178" i="6" s="1"/>
  <c r="AF162" i="6"/>
  <c r="AK162" i="6" s="1"/>
  <c r="AN162" i="6" s="1"/>
  <c r="AE162" i="6" s="1"/>
  <c r="AS162" i="6"/>
  <c r="AT162" i="6" s="1"/>
  <c r="AU162" i="6" s="1"/>
  <c r="AV162" i="6" s="1"/>
  <c r="AF146" i="6"/>
  <c r="AK146" i="6" s="1"/>
  <c r="AN146" i="6" s="1"/>
  <c r="AE146" i="6" s="1"/>
  <c r="AS146" i="6"/>
  <c r="AT146" i="6" s="1"/>
  <c r="AU146" i="6" s="1"/>
  <c r="AV146" i="6" s="1"/>
  <c r="AF130" i="6"/>
  <c r="AK130" i="6" s="1"/>
  <c r="AN130" i="6" s="1"/>
  <c r="AE130" i="6" s="1"/>
  <c r="AS130" i="6"/>
  <c r="AT130" i="6" s="1"/>
  <c r="AU130" i="6" s="1"/>
  <c r="AV130" i="6" s="1"/>
  <c r="AF114" i="6"/>
  <c r="AK114" i="6" s="1"/>
  <c r="AN114" i="6" s="1"/>
  <c r="AE114" i="6" s="1"/>
  <c r="AS114" i="6"/>
  <c r="AT114" i="6" s="1"/>
  <c r="AU114" i="6" s="1"/>
  <c r="AV114" i="6" s="1"/>
  <c r="AF98" i="6"/>
  <c r="AK98" i="6" s="1"/>
  <c r="AN98" i="6" s="1"/>
  <c r="AE98" i="6" s="1"/>
  <c r="AS98" i="6"/>
  <c r="AT98" i="6" s="1"/>
  <c r="AU98" i="6" s="1"/>
  <c r="AV98" i="6" s="1"/>
  <c r="AF82" i="6"/>
  <c r="AK82" i="6" s="1"/>
  <c r="AN82" i="6" s="1"/>
  <c r="AE82" i="6" s="1"/>
  <c r="AS82" i="6"/>
  <c r="AT82" i="6" s="1"/>
  <c r="AU82" i="6" s="1"/>
  <c r="AV82" i="6" s="1"/>
  <c r="AF66" i="6"/>
  <c r="AK66" i="6" s="1"/>
  <c r="AN66" i="6" s="1"/>
  <c r="AE66" i="6" s="1"/>
  <c r="AS66" i="6"/>
  <c r="AT66" i="6" s="1"/>
  <c r="AU66" i="6" s="1"/>
  <c r="AV66" i="6" s="1"/>
  <c r="AF50" i="6"/>
  <c r="AK50" i="6" s="1"/>
  <c r="AN50" i="6" s="1"/>
  <c r="AE50" i="6" s="1"/>
  <c r="AS49" i="6"/>
  <c r="AT49" i="6" s="1"/>
  <c r="AU49" i="6" s="1"/>
  <c r="AV49" i="6" s="1"/>
  <c r="Q30" i="6"/>
  <c r="Q19" i="6"/>
  <c r="Q13" i="6"/>
  <c r="AF293" i="6"/>
  <c r="AK293" i="6" s="1"/>
  <c r="AN293" i="6" s="1"/>
  <c r="AE293" i="6" s="1"/>
  <c r="C280" i="6"/>
  <c r="AF280" i="6"/>
  <c r="AF270" i="6"/>
  <c r="AF279" i="6"/>
  <c r="AF263" i="6"/>
  <c r="C275" i="6"/>
  <c r="AF275" i="6"/>
  <c r="C282" i="6"/>
  <c r="AF282" i="6"/>
  <c r="Q12" i="6"/>
  <c r="Q18" i="6"/>
  <c r="C289" i="6"/>
  <c r="AF289" i="6"/>
  <c r="C288" i="6"/>
  <c r="AF288" i="6"/>
  <c r="C272" i="6"/>
  <c r="AF272" i="6"/>
  <c r="C297" i="6"/>
  <c r="AF297" i="6"/>
  <c r="AF294" i="6"/>
  <c r="AF278" i="6"/>
  <c r="AF287" i="6"/>
  <c r="AF271" i="6"/>
  <c r="C296" i="6"/>
  <c r="AF296" i="6"/>
  <c r="C264" i="6"/>
  <c r="AF264" i="6"/>
  <c r="C273" i="6"/>
  <c r="AF273" i="6"/>
  <c r="C265" i="6"/>
  <c r="AF265" i="6"/>
  <c r="AF286" i="6"/>
  <c r="AF295" i="6"/>
  <c r="C291" i="6"/>
  <c r="AF291" i="6"/>
  <c r="C298" i="6"/>
  <c r="AF298" i="6"/>
  <c r="C266" i="6"/>
  <c r="AF266" i="6"/>
  <c r="Q21" i="6"/>
  <c r="Q33" i="6"/>
  <c r="AF292" i="6"/>
  <c r="AF276" i="6"/>
  <c r="AF269" i="6"/>
  <c r="Q16" i="6"/>
  <c r="Q32" i="6"/>
  <c r="Q15" i="6"/>
  <c r="Q31" i="6"/>
  <c r="Q17" i="6"/>
  <c r="Q36" i="6"/>
  <c r="Q20" i="6"/>
  <c r="Q14" i="6"/>
  <c r="Q35" i="6"/>
  <c r="C277" i="6"/>
  <c r="C237" i="6"/>
  <c r="C189" i="6"/>
  <c r="C141" i="6"/>
  <c r="C97" i="6"/>
  <c r="C53" i="6"/>
  <c r="C284" i="6"/>
  <c r="C268" i="6"/>
  <c r="C252" i="6"/>
  <c r="C236" i="6"/>
  <c r="C220" i="6"/>
  <c r="C204" i="6"/>
  <c r="C188" i="6"/>
  <c r="C172" i="6"/>
  <c r="C156" i="6"/>
  <c r="C140" i="6"/>
  <c r="C124" i="6"/>
  <c r="C108" i="6"/>
  <c r="C92" i="6"/>
  <c r="C76" i="6"/>
  <c r="C60" i="6"/>
  <c r="C285" i="6"/>
  <c r="C233" i="6"/>
  <c r="C185" i="6"/>
  <c r="C137" i="6"/>
  <c r="C89" i="6"/>
  <c r="C299" i="6"/>
  <c r="C283" i="6"/>
  <c r="C267" i="6"/>
  <c r="C251" i="6"/>
  <c r="C235" i="6"/>
  <c r="C219" i="6"/>
  <c r="C203" i="6"/>
  <c r="C187" i="6"/>
  <c r="C171" i="6"/>
  <c r="C155" i="6"/>
  <c r="C139" i="6"/>
  <c r="C123" i="6"/>
  <c r="C107" i="6"/>
  <c r="C91" i="6"/>
  <c r="C75" i="6"/>
  <c r="C59" i="6"/>
  <c r="C281" i="6"/>
  <c r="C229" i="6"/>
  <c r="C181" i="6"/>
  <c r="C129" i="6"/>
  <c r="C81" i="6"/>
  <c r="C290" i="6"/>
  <c r="C274" i="6"/>
  <c r="C258" i="6"/>
  <c r="C242" i="6"/>
  <c r="C226" i="6"/>
  <c r="C210" i="6"/>
  <c r="C194" i="6"/>
  <c r="C178" i="6"/>
  <c r="C162" i="6"/>
  <c r="C146" i="6"/>
  <c r="C130" i="6"/>
  <c r="C114" i="6"/>
  <c r="C98" i="6"/>
  <c r="C82" i="6"/>
  <c r="C66" i="6"/>
  <c r="C50" i="6"/>
  <c r="C225" i="6"/>
  <c r="C177" i="6"/>
  <c r="C133" i="6"/>
  <c r="C85" i="6"/>
  <c r="C248" i="6"/>
  <c r="C232" i="6"/>
  <c r="C216" i="6"/>
  <c r="C200" i="6"/>
  <c r="C184" i="6"/>
  <c r="C168" i="6"/>
  <c r="C152" i="6"/>
  <c r="C136" i="6"/>
  <c r="C120" i="6"/>
  <c r="C104" i="6"/>
  <c r="C88" i="6"/>
  <c r="C72" i="6"/>
  <c r="C56" i="6"/>
  <c r="C221" i="6"/>
  <c r="C173" i="6"/>
  <c r="C125" i="6"/>
  <c r="C77" i="6"/>
  <c r="C247" i="6"/>
  <c r="C231" i="6"/>
  <c r="C215" i="6"/>
  <c r="C199" i="6"/>
  <c r="C183" i="6"/>
  <c r="C167" i="6"/>
  <c r="C151" i="6"/>
  <c r="C135" i="6"/>
  <c r="C119" i="6"/>
  <c r="C103" i="6"/>
  <c r="C87" i="6"/>
  <c r="C71" i="6"/>
  <c r="C55" i="6"/>
  <c r="C217" i="6"/>
  <c r="C169" i="6"/>
  <c r="C117" i="6"/>
  <c r="C61" i="6"/>
  <c r="C254" i="6"/>
  <c r="C238" i="6"/>
  <c r="C222" i="6"/>
  <c r="C206" i="6"/>
  <c r="C190" i="6"/>
  <c r="C174" i="6"/>
  <c r="C158" i="6"/>
  <c r="C142" i="6"/>
  <c r="C126" i="6"/>
  <c r="C110" i="6"/>
  <c r="C94" i="6"/>
  <c r="C78" i="6"/>
  <c r="C62" i="6"/>
  <c r="C49" i="6"/>
  <c r="C213" i="6"/>
  <c r="C73" i="6"/>
  <c r="C244" i="6"/>
  <c r="C212" i="6"/>
  <c r="C180" i="6"/>
  <c r="C132" i="6"/>
  <c r="C100" i="6"/>
  <c r="C68" i="6"/>
  <c r="C257" i="6"/>
  <c r="C161" i="6"/>
  <c r="C113" i="6"/>
  <c r="C69" i="6"/>
  <c r="C259" i="6"/>
  <c r="C227" i="6"/>
  <c r="C211" i="6"/>
  <c r="C195" i="6"/>
  <c r="C179" i="6"/>
  <c r="C163" i="6"/>
  <c r="C147" i="6"/>
  <c r="C131" i="6"/>
  <c r="C115" i="6"/>
  <c r="C99" i="6"/>
  <c r="C83" i="6"/>
  <c r="C67" i="6"/>
  <c r="C51" i="6"/>
  <c r="C253" i="6"/>
  <c r="C205" i="6"/>
  <c r="C157" i="6"/>
  <c r="C105" i="6"/>
  <c r="C250" i="6"/>
  <c r="C234" i="6"/>
  <c r="C218" i="6"/>
  <c r="C202" i="6"/>
  <c r="C186" i="6"/>
  <c r="C170" i="6"/>
  <c r="C154" i="6"/>
  <c r="C138" i="6"/>
  <c r="C122" i="6"/>
  <c r="C106" i="6"/>
  <c r="C90" i="6"/>
  <c r="C74" i="6"/>
  <c r="C58" i="6"/>
  <c r="C261" i="6"/>
  <c r="C165" i="6"/>
  <c r="C121" i="6"/>
  <c r="C260" i="6"/>
  <c r="C228" i="6"/>
  <c r="C196" i="6"/>
  <c r="C164" i="6"/>
  <c r="C148" i="6"/>
  <c r="C116" i="6"/>
  <c r="C84" i="6"/>
  <c r="C52" i="6"/>
  <c r="C209" i="6"/>
  <c r="C243" i="6"/>
  <c r="C249" i="6"/>
  <c r="C201" i="6"/>
  <c r="C153" i="6"/>
  <c r="C109" i="6"/>
  <c r="C65" i="6"/>
  <c r="C256" i="6"/>
  <c r="C240" i="6"/>
  <c r="C224" i="6"/>
  <c r="C208" i="6"/>
  <c r="C192" i="6"/>
  <c r="C176" i="6"/>
  <c r="C160" i="6"/>
  <c r="C144" i="6"/>
  <c r="C128" i="6"/>
  <c r="C112" i="6"/>
  <c r="C96" i="6"/>
  <c r="C80" i="6"/>
  <c r="C64" i="6"/>
  <c r="C245" i="6"/>
  <c r="C197" i="6"/>
  <c r="C149" i="6"/>
  <c r="C101" i="6"/>
  <c r="C57" i="6"/>
  <c r="C255" i="6"/>
  <c r="C239" i="6"/>
  <c r="C223" i="6"/>
  <c r="C207" i="6"/>
  <c r="C191" i="6"/>
  <c r="C175" i="6"/>
  <c r="C159" i="6"/>
  <c r="C143" i="6"/>
  <c r="C127" i="6"/>
  <c r="C111" i="6"/>
  <c r="C95" i="6"/>
  <c r="C79" i="6"/>
  <c r="C63" i="6"/>
  <c r="C241" i="6"/>
  <c r="C193" i="6"/>
  <c r="C145" i="6"/>
  <c r="C93" i="6"/>
  <c r="C262" i="6"/>
  <c r="C246" i="6"/>
  <c r="C230" i="6"/>
  <c r="C214" i="6"/>
  <c r="C198" i="6"/>
  <c r="C182" i="6"/>
  <c r="C166" i="6"/>
  <c r="C150" i="6"/>
  <c r="C134" i="6"/>
  <c r="C118" i="6"/>
  <c r="C102" i="6"/>
  <c r="C86" i="6"/>
  <c r="C70" i="6"/>
  <c r="C54" i="6"/>
  <c r="N35" i="6"/>
  <c r="N31" i="6"/>
  <c r="N36" i="6"/>
  <c r="N34" i="6"/>
  <c r="N32" i="6"/>
  <c r="N33" i="6"/>
  <c r="L12" i="6"/>
  <c r="M12" i="6" s="1"/>
  <c r="R12" i="6" s="1"/>
  <c r="L30" i="6"/>
  <c r="M30" i="6" s="1"/>
  <c r="L36" i="6"/>
  <c r="M36" i="6" s="1"/>
  <c r="L32" i="6"/>
  <c r="M32" i="6" s="1"/>
  <c r="L34" i="6"/>
  <c r="M34" i="6" s="1"/>
  <c r="L35" i="6"/>
  <c r="M35" i="6" s="1"/>
  <c r="L33" i="6"/>
  <c r="M33" i="6" s="1"/>
  <c r="L31" i="6"/>
  <c r="M31" i="6" s="1"/>
  <c r="L19" i="6"/>
  <c r="M19" i="6" s="1"/>
  <c r="R19" i="6" s="1"/>
  <c r="L20" i="6"/>
  <c r="M20" i="6" s="1"/>
  <c r="R20" i="6" s="1"/>
  <c r="L15" i="6"/>
  <c r="M15" i="6" s="1"/>
  <c r="R15" i="6" s="1"/>
  <c r="L21" i="6"/>
  <c r="M21" i="6" s="1"/>
  <c r="R21" i="6" s="1"/>
  <c r="L18" i="6"/>
  <c r="M18" i="6" s="1"/>
  <c r="R18" i="6" s="1"/>
  <c r="L17" i="6"/>
  <c r="M17" i="6" s="1"/>
  <c r="R17" i="6" s="1"/>
  <c r="L16" i="6"/>
  <c r="M16" i="6" s="1"/>
  <c r="R16" i="6" s="1"/>
  <c r="L14" i="6"/>
  <c r="M14" i="6" s="1"/>
  <c r="R14" i="6" s="1"/>
  <c r="L13" i="6"/>
  <c r="M13" i="6" s="1"/>
  <c r="R13" i="6" s="1"/>
  <c r="X206" i="6" l="1"/>
  <c r="X105" i="6"/>
  <c r="X241" i="6"/>
  <c r="AA144" i="6"/>
  <c r="Y144" i="6"/>
  <c r="W135" i="6"/>
  <c r="AB144" i="6"/>
  <c r="Y206" i="6"/>
  <c r="Y105" i="6"/>
  <c r="W241" i="6"/>
  <c r="Z249" i="6"/>
  <c r="Z144" i="6"/>
  <c r="AB249" i="6"/>
  <c r="AB135" i="6"/>
  <c r="AA206" i="6"/>
  <c r="AB94" i="6"/>
  <c r="X110" i="6"/>
  <c r="AB102" i="6"/>
  <c r="AB206" i="6"/>
  <c r="AB110" i="6"/>
  <c r="AB112" i="6"/>
  <c r="AB134" i="6"/>
  <c r="X134" i="6"/>
  <c r="W147" i="6"/>
  <c r="X112" i="6"/>
  <c r="Y134" i="6"/>
  <c r="AA112" i="6"/>
  <c r="Z120" i="6"/>
  <c r="Z112" i="6"/>
  <c r="AB166" i="6"/>
  <c r="W112" i="6"/>
  <c r="Y120" i="6"/>
  <c r="W134" i="6"/>
  <c r="AA58" i="6"/>
  <c r="Z134" i="6"/>
  <c r="W206" i="6"/>
  <c r="Y110" i="6"/>
  <c r="Y269" i="6"/>
  <c r="W128" i="6"/>
  <c r="X135" i="6"/>
  <c r="W105" i="6"/>
  <c r="X120" i="6"/>
  <c r="W94" i="6"/>
  <c r="Y241" i="6"/>
  <c r="AA128" i="6"/>
  <c r="AB128" i="6"/>
  <c r="AA269" i="6"/>
  <c r="Z102" i="6"/>
  <c r="AB241" i="6"/>
  <c r="Z58" i="6"/>
  <c r="AA110" i="6"/>
  <c r="Z241" i="6"/>
  <c r="Z128" i="6"/>
  <c r="W110" i="6"/>
  <c r="Y128" i="6"/>
  <c r="W58" i="6"/>
  <c r="Y94" i="6"/>
  <c r="Y166" i="6"/>
  <c r="Z166" i="6"/>
  <c r="Z94" i="6"/>
  <c r="AA166" i="6"/>
  <c r="W269" i="6"/>
  <c r="Y135" i="6"/>
  <c r="Y58" i="6"/>
  <c r="W120" i="6"/>
  <c r="X94" i="6"/>
  <c r="AA120" i="6"/>
  <c r="AA105" i="6"/>
  <c r="W257" i="6"/>
  <c r="W56" i="6"/>
  <c r="X257" i="6"/>
  <c r="W221" i="6"/>
  <c r="W225" i="6"/>
  <c r="AA221" i="6"/>
  <c r="X221" i="6"/>
  <c r="AB105" i="6"/>
  <c r="AA195" i="6"/>
  <c r="X195" i="6"/>
  <c r="Y147" i="6"/>
  <c r="Y125" i="6"/>
  <c r="X56" i="6"/>
  <c r="AA56" i="6"/>
  <c r="AB221" i="6"/>
  <c r="AB257" i="6"/>
  <c r="Z147" i="6"/>
  <c r="X147" i="6"/>
  <c r="Y56" i="6"/>
  <c r="Y257" i="6"/>
  <c r="Y221" i="6"/>
  <c r="AB56" i="6"/>
  <c r="AA257" i="6"/>
  <c r="AA147" i="6"/>
  <c r="X186" i="6"/>
  <c r="X125" i="6"/>
  <c r="W173" i="6"/>
  <c r="W186" i="6"/>
  <c r="AA125" i="6"/>
  <c r="W195" i="6"/>
  <c r="W125" i="6"/>
  <c r="Y173" i="6"/>
  <c r="AB186" i="6"/>
  <c r="AB195" i="6"/>
  <c r="AA186" i="6"/>
  <c r="Z186" i="6"/>
  <c r="AA173" i="6"/>
  <c r="Z195" i="6"/>
  <c r="X173" i="6"/>
  <c r="Z173" i="6"/>
  <c r="AB125" i="6"/>
  <c r="W248" i="6"/>
  <c r="X50" i="6"/>
  <c r="W114" i="6"/>
  <c r="W181" i="6"/>
  <c r="AA80" i="6"/>
  <c r="AA66" i="6"/>
  <c r="AA84" i="6"/>
  <c r="AA148" i="6"/>
  <c r="AA152" i="6"/>
  <c r="AB91" i="6"/>
  <c r="AA164" i="6"/>
  <c r="AA176" i="6"/>
  <c r="X267" i="6"/>
  <c r="X199" i="6"/>
  <c r="Y227" i="6"/>
  <c r="Z227" i="6"/>
  <c r="AB227" i="6"/>
  <c r="AA227" i="6"/>
  <c r="W152" i="6"/>
  <c r="Z152" i="6"/>
  <c r="X291" i="6"/>
  <c r="Z291" i="6"/>
  <c r="AB291" i="6"/>
  <c r="AA291" i="6"/>
  <c r="W150" i="6"/>
  <c r="AA150" i="6"/>
  <c r="Z150" i="6"/>
  <c r="Y207" i="6"/>
  <c r="Z207" i="6"/>
  <c r="AB207" i="6"/>
  <c r="W228" i="6"/>
  <c r="AA228" i="6"/>
  <c r="Z228" i="6"/>
  <c r="AB228" i="6"/>
  <c r="Y59" i="6"/>
  <c r="Z59" i="6"/>
  <c r="AB59" i="6"/>
  <c r="X167" i="6"/>
  <c r="AB167" i="6"/>
  <c r="Z167" i="6"/>
  <c r="X203" i="6"/>
  <c r="AB203" i="6"/>
  <c r="X271" i="6"/>
  <c r="AA271" i="6"/>
  <c r="Z271" i="6"/>
  <c r="Y122" i="6"/>
  <c r="Z122" i="6"/>
  <c r="AB122" i="6"/>
  <c r="AA122" i="6"/>
  <c r="W151" i="6"/>
  <c r="AB151" i="6"/>
  <c r="Z151" i="6"/>
  <c r="X140" i="6"/>
  <c r="Z140" i="6"/>
  <c r="AB140" i="6"/>
  <c r="AA140" i="6"/>
  <c r="X160" i="6"/>
  <c r="Z160" i="6"/>
  <c r="W100" i="6"/>
  <c r="Z100" i="6"/>
  <c r="X87" i="6"/>
  <c r="AB87" i="6"/>
  <c r="Z87" i="6"/>
  <c r="X194" i="6"/>
  <c r="Z194" i="6"/>
  <c r="AA194" i="6"/>
  <c r="W187" i="6"/>
  <c r="Z187" i="6"/>
  <c r="X70" i="6"/>
  <c r="Z70" i="6"/>
  <c r="AA70" i="6"/>
  <c r="AB70" i="6"/>
  <c r="Y52" i="6"/>
  <c r="Z52" i="6"/>
  <c r="W142" i="6"/>
  <c r="AB142" i="6"/>
  <c r="AA142" i="6"/>
  <c r="Z142" i="6"/>
  <c r="Y245" i="6"/>
  <c r="Z245" i="6"/>
  <c r="AB245" i="6"/>
  <c r="W205" i="6"/>
  <c r="Z205" i="6"/>
  <c r="AA205" i="6"/>
  <c r="AB205" i="6"/>
  <c r="W261" i="6"/>
  <c r="AB261" i="6"/>
  <c r="Z261" i="6"/>
  <c r="W255" i="6"/>
  <c r="AB255" i="6"/>
  <c r="AA255" i="6"/>
  <c r="Z255" i="6"/>
  <c r="Y80" i="6"/>
  <c r="Z80" i="6"/>
  <c r="X217" i="6"/>
  <c r="Z217" i="6"/>
  <c r="AB217" i="6"/>
  <c r="Y236" i="6"/>
  <c r="AB236" i="6"/>
  <c r="Z236" i="6"/>
  <c r="AA236" i="6"/>
  <c r="X297" i="6"/>
  <c r="Z297" i="6"/>
  <c r="AA297" i="6"/>
  <c r="AB297" i="6"/>
  <c r="Y276" i="6"/>
  <c r="AB276" i="6"/>
  <c r="AA276" i="6"/>
  <c r="Z276" i="6"/>
  <c r="Y214" i="6"/>
  <c r="Z214" i="6"/>
  <c r="AB214" i="6"/>
  <c r="AA214" i="6"/>
  <c r="Y224" i="6"/>
  <c r="AB224" i="6"/>
  <c r="Z224" i="6"/>
  <c r="AA224" i="6"/>
  <c r="W218" i="6"/>
  <c r="AA218" i="6"/>
  <c r="Z218" i="6"/>
  <c r="AB218" i="6"/>
  <c r="X132" i="6"/>
  <c r="Z132" i="6"/>
  <c r="W126" i="6"/>
  <c r="Z126" i="6"/>
  <c r="AB126" i="6"/>
  <c r="AA126" i="6"/>
  <c r="W168" i="6"/>
  <c r="Z168" i="6"/>
  <c r="W230" i="6"/>
  <c r="AA230" i="6"/>
  <c r="AB230" i="6"/>
  <c r="X95" i="6"/>
  <c r="Z95" i="6"/>
  <c r="AB95" i="6"/>
  <c r="X253" i="6"/>
  <c r="Z253" i="6"/>
  <c r="AA253" i="6"/>
  <c r="AB253" i="6"/>
  <c r="W163" i="6"/>
  <c r="Z163" i="6"/>
  <c r="AA163" i="6"/>
  <c r="AB163" i="6"/>
  <c r="X143" i="6"/>
  <c r="AB143" i="6"/>
  <c r="Z143" i="6"/>
  <c r="W148" i="6"/>
  <c r="Z148" i="6"/>
  <c r="W66" i="6"/>
  <c r="Z66" i="6"/>
  <c r="W274" i="6"/>
  <c r="Z274" i="6"/>
  <c r="AB274" i="6"/>
  <c r="AA274" i="6"/>
  <c r="W220" i="6"/>
  <c r="AA220" i="6"/>
  <c r="AB220" i="6"/>
  <c r="Z220" i="6"/>
  <c r="W67" i="6"/>
  <c r="AB67" i="6"/>
  <c r="Z67" i="6"/>
  <c r="AA67" i="6"/>
  <c r="W244" i="6"/>
  <c r="AB244" i="6"/>
  <c r="Z244" i="6"/>
  <c r="AA244" i="6"/>
  <c r="Y174" i="6"/>
  <c r="Z174" i="6"/>
  <c r="AB174" i="6"/>
  <c r="Y231" i="6"/>
  <c r="Z231" i="6"/>
  <c r="AB231" i="6"/>
  <c r="AA231" i="6"/>
  <c r="W177" i="6"/>
  <c r="Z177" i="6"/>
  <c r="AB177" i="6"/>
  <c r="AA177" i="6"/>
  <c r="Y235" i="6"/>
  <c r="AB235" i="6"/>
  <c r="Z235" i="6"/>
  <c r="AA235" i="6"/>
  <c r="W299" i="6"/>
  <c r="AB299" i="6"/>
  <c r="Z299" i="6"/>
  <c r="AA299" i="6"/>
  <c r="AA64" i="6"/>
  <c r="AA96" i="6"/>
  <c r="AA160" i="6"/>
  <c r="AB160" i="6"/>
  <c r="AA87" i="6"/>
  <c r="AA151" i="6"/>
  <c r="AA98" i="6"/>
  <c r="AB194" i="6"/>
  <c r="AA201" i="6"/>
  <c r="AB52" i="6"/>
  <c r="AA59" i="6"/>
  <c r="AA261" i="6"/>
  <c r="AB187" i="6"/>
  <c r="AB271" i="6"/>
  <c r="AB290" i="6"/>
  <c r="Z230" i="6"/>
  <c r="Z203" i="6"/>
  <c r="AA266" i="6"/>
  <c r="Z266" i="6"/>
  <c r="AB266" i="6"/>
  <c r="W259" i="6"/>
  <c r="Z259" i="6"/>
  <c r="AB259" i="6"/>
  <c r="AA259" i="6"/>
  <c r="Y233" i="6"/>
  <c r="AA233" i="6"/>
  <c r="AB233" i="6"/>
  <c r="Z233" i="6"/>
  <c r="Y81" i="6"/>
  <c r="AB81" i="6"/>
  <c r="AA81" i="6"/>
  <c r="W182" i="6"/>
  <c r="AA182" i="6"/>
  <c r="AB182" i="6"/>
  <c r="Z182" i="6"/>
  <c r="Y57" i="6"/>
  <c r="AB57" i="6"/>
  <c r="Z57" i="6"/>
  <c r="W62" i="6"/>
  <c r="Z62" i="6"/>
  <c r="AB62" i="6"/>
  <c r="W91" i="6"/>
  <c r="Z91" i="6"/>
  <c r="W216" i="6"/>
  <c r="AA216" i="6"/>
  <c r="Z216" i="6"/>
  <c r="X107" i="6"/>
  <c r="Z107" i="6"/>
  <c r="W64" i="6"/>
  <c r="Z64" i="6"/>
  <c r="W164" i="6"/>
  <c r="Z164" i="6"/>
  <c r="Y183" i="6"/>
  <c r="AB183" i="6"/>
  <c r="Z183" i="6"/>
  <c r="Y204" i="6"/>
  <c r="Z204" i="6"/>
  <c r="AA204" i="6"/>
  <c r="AB204" i="6"/>
  <c r="W256" i="6"/>
  <c r="AA256" i="6"/>
  <c r="AB256" i="6"/>
  <c r="Z256" i="6"/>
  <c r="Y222" i="6"/>
  <c r="AA222" i="6"/>
  <c r="Z222" i="6"/>
  <c r="W119" i="6"/>
  <c r="Z119" i="6"/>
  <c r="AB119" i="6"/>
  <c r="X226" i="6"/>
  <c r="Z226" i="6"/>
  <c r="AB226" i="6"/>
  <c r="Y219" i="6"/>
  <c r="Z219" i="6"/>
  <c r="AB219" i="6"/>
  <c r="X176" i="6"/>
  <c r="Z176" i="6"/>
  <c r="Y84" i="6"/>
  <c r="Z84" i="6"/>
  <c r="W71" i="6"/>
  <c r="Z71" i="6"/>
  <c r="AB71" i="6"/>
  <c r="Y288" i="6"/>
  <c r="AA288" i="6"/>
  <c r="Z288" i="6"/>
  <c r="AB288" i="6"/>
  <c r="W162" i="6"/>
  <c r="Z162" i="6"/>
  <c r="W238" i="6"/>
  <c r="Z238" i="6"/>
  <c r="AB238" i="6"/>
  <c r="AA238" i="6"/>
  <c r="X208" i="6"/>
  <c r="Z208" i="6"/>
  <c r="AA208" i="6"/>
  <c r="X86" i="6"/>
  <c r="Z86" i="6"/>
  <c r="AB86" i="6"/>
  <c r="AA86" i="6"/>
  <c r="W247" i="6"/>
  <c r="AA247" i="6"/>
  <c r="AB247" i="6"/>
  <c r="Z247" i="6"/>
  <c r="X159" i="6"/>
  <c r="Z159" i="6"/>
  <c r="AA159" i="6"/>
  <c r="X170" i="6"/>
  <c r="AB170" i="6"/>
  <c r="AA170" i="6"/>
  <c r="Z170" i="6"/>
  <c r="W263" i="6"/>
  <c r="AB263" i="6"/>
  <c r="Z263" i="6"/>
  <c r="X193" i="6"/>
  <c r="AA193" i="6"/>
  <c r="Z193" i="6"/>
  <c r="AB193" i="6"/>
  <c r="X289" i="6"/>
  <c r="Z289" i="6"/>
  <c r="AB289" i="6"/>
  <c r="W179" i="6"/>
  <c r="AB179" i="6"/>
  <c r="AA179" i="6"/>
  <c r="Z179" i="6"/>
  <c r="W196" i="6"/>
  <c r="Z196" i="6"/>
  <c r="AA196" i="6"/>
  <c r="W254" i="6"/>
  <c r="Z254" i="6"/>
  <c r="AB254" i="6"/>
  <c r="AA254" i="6"/>
  <c r="W258" i="6"/>
  <c r="Z258" i="6"/>
  <c r="AB258" i="6"/>
  <c r="W262" i="6"/>
  <c r="AA262" i="6"/>
  <c r="Z262" i="6"/>
  <c r="AB262" i="6"/>
  <c r="W127" i="6"/>
  <c r="AB127" i="6"/>
  <c r="Z127" i="6"/>
  <c r="W198" i="6"/>
  <c r="Z198" i="6"/>
  <c r="AB198" i="6"/>
  <c r="W209" i="6"/>
  <c r="AB209" i="6"/>
  <c r="AA209" i="6"/>
  <c r="X157" i="6"/>
  <c r="Z157" i="6"/>
  <c r="AA157" i="6"/>
  <c r="AB157" i="6"/>
  <c r="Y50" i="6"/>
  <c r="Z50" i="6"/>
  <c r="Y114" i="6"/>
  <c r="Z114" i="6"/>
  <c r="X181" i="6"/>
  <c r="AB181" i="6"/>
  <c r="Z181" i="6"/>
  <c r="X189" i="6"/>
  <c r="AB189" i="6"/>
  <c r="AA189" i="6"/>
  <c r="Z189" i="6"/>
  <c r="Y83" i="6"/>
  <c r="AB83" i="6"/>
  <c r="AA83" i="6"/>
  <c r="Z83" i="6"/>
  <c r="W190" i="6"/>
  <c r="Z190" i="6"/>
  <c r="AB190" i="6"/>
  <c r="AA190" i="6"/>
  <c r="X248" i="6"/>
  <c r="AB248" i="6"/>
  <c r="AA248" i="6"/>
  <c r="X225" i="6"/>
  <c r="Z225" i="6"/>
  <c r="AB225" i="6"/>
  <c r="Y251" i="6"/>
  <c r="AA251" i="6"/>
  <c r="Z251" i="6"/>
  <c r="AB251" i="6"/>
  <c r="Y252" i="6"/>
  <c r="AB252" i="6"/>
  <c r="Z252" i="6"/>
  <c r="AA252" i="6"/>
  <c r="AA72" i="6"/>
  <c r="AA104" i="6"/>
  <c r="AA136" i="6"/>
  <c r="AA168" i="6"/>
  <c r="AB168" i="6"/>
  <c r="AA95" i="6"/>
  <c r="AA127" i="6"/>
  <c r="AA167" i="6"/>
  <c r="AA207" i="6"/>
  <c r="AA198" i="6"/>
  <c r="AA114" i="6"/>
  <c r="AB50" i="6"/>
  <c r="AB162" i="6"/>
  <c r="AA217" i="6"/>
  <c r="AA68" i="6"/>
  <c r="AA100" i="6"/>
  <c r="AA132" i="6"/>
  <c r="AA75" i="6"/>
  <c r="AA187" i="6"/>
  <c r="AB107" i="6"/>
  <c r="AB222" i="6"/>
  <c r="AA258" i="6"/>
  <c r="Z209" i="6"/>
  <c r="AA174" i="6"/>
  <c r="AA263" i="6"/>
  <c r="Z272" i="6"/>
  <c r="AB272" i="6"/>
  <c r="AA272" i="6"/>
  <c r="AB298" i="6"/>
  <c r="Z298" i="6"/>
  <c r="W188" i="6"/>
  <c r="AB188" i="6"/>
  <c r="Z188" i="6"/>
  <c r="AA188" i="6"/>
  <c r="W75" i="6"/>
  <c r="AB75" i="6"/>
  <c r="X246" i="6"/>
  <c r="AA246" i="6"/>
  <c r="Z246" i="6"/>
  <c r="AB246" i="6"/>
  <c r="X192" i="6"/>
  <c r="Z192" i="6"/>
  <c r="AA192" i="6"/>
  <c r="X273" i="6"/>
  <c r="AB273" i="6"/>
  <c r="Z273" i="6"/>
  <c r="W123" i="6"/>
  <c r="Z123" i="6"/>
  <c r="AB123" i="6"/>
  <c r="Y280" i="6"/>
  <c r="AB280" i="6"/>
  <c r="AA280" i="6"/>
  <c r="Z280" i="6"/>
  <c r="W118" i="6"/>
  <c r="AB118" i="6"/>
  <c r="AA118" i="6"/>
  <c r="Z118" i="6"/>
  <c r="W96" i="6"/>
  <c r="Z96" i="6"/>
  <c r="Y292" i="6"/>
  <c r="AB292" i="6"/>
  <c r="AA292" i="6"/>
  <c r="Z292" i="6"/>
  <c r="W200" i="6"/>
  <c r="AA200" i="6"/>
  <c r="Z200" i="6"/>
  <c r="W141" i="6"/>
  <c r="AB141" i="6"/>
  <c r="Z141" i="6"/>
  <c r="AA141" i="6"/>
  <c r="W201" i="6"/>
  <c r="Z201" i="6"/>
  <c r="W286" i="6"/>
  <c r="AB286" i="6"/>
  <c r="Y77" i="6"/>
  <c r="AA77" i="6"/>
  <c r="Z77" i="6"/>
  <c r="AB77" i="6"/>
  <c r="X290" i="6"/>
  <c r="Z290" i="6"/>
  <c r="Y172" i="6"/>
  <c r="Z172" i="6"/>
  <c r="AB172" i="6"/>
  <c r="AA172" i="6"/>
  <c r="Y153" i="6"/>
  <c r="AB153" i="6"/>
  <c r="Z153" i="6"/>
  <c r="W116" i="6"/>
  <c r="Z116" i="6"/>
  <c r="X103" i="6"/>
  <c r="AB103" i="6"/>
  <c r="Z103" i="6"/>
  <c r="X250" i="6"/>
  <c r="Z250" i="6"/>
  <c r="AA250" i="6"/>
  <c r="X65" i="6"/>
  <c r="AA65" i="6"/>
  <c r="AB65" i="6"/>
  <c r="Z65" i="6"/>
  <c r="W270" i="6"/>
  <c r="AB270" i="6"/>
  <c r="Z270" i="6"/>
  <c r="AA270" i="6"/>
  <c r="Y139" i="6"/>
  <c r="AB139" i="6"/>
  <c r="X175" i="6"/>
  <c r="AB175" i="6"/>
  <c r="Z175" i="6"/>
  <c r="W279" i="6"/>
  <c r="AA279" i="6"/>
  <c r="AB279" i="6"/>
  <c r="Z279" i="6"/>
  <c r="X191" i="6"/>
  <c r="AA191" i="6"/>
  <c r="Z191" i="6"/>
  <c r="AB191" i="6"/>
  <c r="X131" i="6"/>
  <c r="Z131" i="6"/>
  <c r="AA131" i="6"/>
  <c r="AB131" i="6"/>
  <c r="W295" i="6"/>
  <c r="AB295" i="6"/>
  <c r="Z295" i="6"/>
  <c r="AA295" i="6"/>
  <c r="W79" i="6"/>
  <c r="Z79" i="6"/>
  <c r="AB79" i="6"/>
  <c r="W212" i="6"/>
  <c r="Z212" i="6"/>
  <c r="AA212" i="6"/>
  <c r="X211" i="6"/>
  <c r="AA211" i="6"/>
  <c r="Z211" i="6"/>
  <c r="AB211" i="6"/>
  <c r="W213" i="6"/>
  <c r="AA213" i="6"/>
  <c r="Z213" i="6"/>
  <c r="AB213" i="6"/>
  <c r="X117" i="6"/>
  <c r="Z117" i="6"/>
  <c r="AA117" i="6"/>
  <c r="X285" i="6"/>
  <c r="Z285" i="6"/>
  <c r="AA285" i="6"/>
  <c r="AB285" i="6"/>
  <c r="W145" i="6"/>
  <c r="AB145" i="6"/>
  <c r="Z145" i="6"/>
  <c r="AA145" i="6"/>
  <c r="X240" i="6"/>
  <c r="Z240" i="6"/>
  <c r="AA240" i="6"/>
  <c r="AB240" i="6"/>
  <c r="X202" i="6"/>
  <c r="AB202" i="6"/>
  <c r="AA202" i="6"/>
  <c r="Z202" i="6"/>
  <c r="X184" i="6"/>
  <c r="AA184" i="6"/>
  <c r="Y113" i="6"/>
  <c r="Z113" i="6"/>
  <c r="AA113" i="6"/>
  <c r="AB113" i="6"/>
  <c r="Y133" i="6"/>
  <c r="Z133" i="6"/>
  <c r="AA133" i="6"/>
  <c r="X178" i="6"/>
  <c r="Z178" i="6"/>
  <c r="AA178" i="6"/>
  <c r="Y281" i="6"/>
  <c r="Z281" i="6"/>
  <c r="AA281" i="6"/>
  <c r="AB281" i="6"/>
  <c r="W277" i="6"/>
  <c r="AB277" i="6"/>
  <c r="Z277" i="6"/>
  <c r="X99" i="6"/>
  <c r="Z99" i="6"/>
  <c r="AA99" i="6"/>
  <c r="X78" i="6"/>
  <c r="AB78" i="6"/>
  <c r="AA78" i="6"/>
  <c r="Z78" i="6"/>
  <c r="Y199" i="6"/>
  <c r="Z199" i="6"/>
  <c r="AB199" i="6"/>
  <c r="W264" i="6"/>
  <c r="AA264" i="6"/>
  <c r="Z264" i="6"/>
  <c r="AB264" i="6"/>
  <c r="X130" i="6"/>
  <c r="Z130" i="6"/>
  <c r="Y267" i="6"/>
  <c r="AB267" i="6"/>
  <c r="AA267" i="6"/>
  <c r="W97" i="6"/>
  <c r="AA97" i="6"/>
  <c r="Z97" i="6"/>
  <c r="AB97" i="6"/>
  <c r="AA103" i="6"/>
  <c r="AA175" i="6"/>
  <c r="AA273" i="6"/>
  <c r="AA130" i="6"/>
  <c r="AB178" i="6"/>
  <c r="AB99" i="6"/>
  <c r="AA277" i="6"/>
  <c r="AB250" i="6"/>
  <c r="Z139" i="6"/>
  <c r="Z184" i="6"/>
  <c r="Z286" i="6"/>
  <c r="AA61" i="6"/>
  <c r="AB61" i="6"/>
  <c r="Z61" i="6"/>
  <c r="Y138" i="6"/>
  <c r="AB138" i="6"/>
  <c r="AA138" i="6"/>
  <c r="Z138" i="6"/>
  <c r="Y88" i="6"/>
  <c r="Z88" i="6"/>
  <c r="X275" i="6"/>
  <c r="AB275" i="6"/>
  <c r="Z275" i="6"/>
  <c r="AA275" i="6"/>
  <c r="W243" i="6"/>
  <c r="AB243" i="6"/>
  <c r="AA243" i="6"/>
  <c r="Z243" i="6"/>
  <c r="W93" i="6"/>
  <c r="AB93" i="6"/>
  <c r="Z93" i="6"/>
  <c r="Y154" i="6"/>
  <c r="Z154" i="6"/>
  <c r="AB154" i="6"/>
  <c r="AA154" i="6"/>
  <c r="Y232" i="6"/>
  <c r="Z232" i="6"/>
  <c r="AA232" i="6"/>
  <c r="AB232" i="6"/>
  <c r="X265" i="6"/>
  <c r="Z265" i="6"/>
  <c r="AA265" i="6"/>
  <c r="AB265" i="6"/>
  <c r="W85" i="6"/>
  <c r="Z85" i="6"/>
  <c r="AB85" i="6"/>
  <c r="AA85" i="6"/>
  <c r="W239" i="6"/>
  <c r="AA239" i="6"/>
  <c r="Z239" i="6"/>
  <c r="Y260" i="6"/>
  <c r="AB260" i="6"/>
  <c r="AA260" i="6"/>
  <c r="Z260" i="6"/>
  <c r="X121" i="6"/>
  <c r="Z121" i="6"/>
  <c r="AB121" i="6"/>
  <c r="X155" i="6"/>
  <c r="Z155" i="6"/>
  <c r="W278" i="6"/>
  <c r="AB278" i="6"/>
  <c r="AA278" i="6"/>
  <c r="Z278" i="6"/>
  <c r="Y68" i="6"/>
  <c r="Z68" i="6"/>
  <c r="W55" i="6"/>
  <c r="Z55" i="6"/>
  <c r="AB55" i="6"/>
  <c r="W136" i="6"/>
  <c r="Z136" i="6"/>
  <c r="W229" i="6"/>
  <c r="AB229" i="6"/>
  <c r="Z229" i="6"/>
  <c r="X53" i="6"/>
  <c r="AA53" i="6"/>
  <c r="Z53" i="6"/>
  <c r="W106" i="6"/>
  <c r="AB106" i="6"/>
  <c r="AA106" i="6"/>
  <c r="Z106" i="6"/>
  <c r="X73" i="6"/>
  <c r="Z73" i="6"/>
  <c r="AB73" i="6"/>
  <c r="Y293" i="6"/>
  <c r="Z293" i="6"/>
  <c r="AB293" i="6"/>
  <c r="X282" i="6"/>
  <c r="Z282" i="6"/>
  <c r="AA282" i="6"/>
  <c r="AB282" i="6"/>
  <c r="W197" i="6"/>
  <c r="Z197" i="6"/>
  <c r="AA197" i="6"/>
  <c r="AB197" i="6"/>
  <c r="Y294" i="6"/>
  <c r="AA294" i="6"/>
  <c r="AB294" i="6"/>
  <c r="Z294" i="6"/>
  <c r="X287" i="6"/>
  <c r="Z287" i="6"/>
  <c r="AA287" i="6"/>
  <c r="AB287" i="6"/>
  <c r="Y149" i="6"/>
  <c r="AA149" i="6"/>
  <c r="Z149" i="6"/>
  <c r="AB149" i="6"/>
  <c r="W98" i="6"/>
  <c r="Z98" i="6"/>
  <c r="Y101" i="6"/>
  <c r="AB101" i="6"/>
  <c r="AA101" i="6"/>
  <c r="Z101" i="6"/>
  <c r="Y180" i="6"/>
  <c r="Z180" i="6"/>
  <c r="AA180" i="6"/>
  <c r="W54" i="6"/>
  <c r="AA54" i="6"/>
  <c r="AB54" i="6"/>
  <c r="Z54" i="6"/>
  <c r="X111" i="6"/>
  <c r="AB111" i="6"/>
  <c r="Z111" i="6"/>
  <c r="W90" i="6"/>
  <c r="Z90" i="6"/>
  <c r="AB90" i="6"/>
  <c r="AA90" i="6"/>
  <c r="W69" i="6"/>
  <c r="AA69" i="6"/>
  <c r="Z69" i="6"/>
  <c r="X72" i="6"/>
  <c r="Z72" i="6"/>
  <c r="Y104" i="6"/>
  <c r="Z104" i="6"/>
  <c r="X165" i="6"/>
  <c r="Z165" i="6"/>
  <c r="AA165" i="6"/>
  <c r="AB165" i="6"/>
  <c r="X63" i="6"/>
  <c r="Z63" i="6"/>
  <c r="AB63" i="6"/>
  <c r="W74" i="6"/>
  <c r="AB74" i="6"/>
  <c r="AA74" i="6"/>
  <c r="Z74" i="6"/>
  <c r="W234" i="6"/>
  <c r="AB234" i="6"/>
  <c r="Z234" i="6"/>
  <c r="AA234" i="6"/>
  <c r="W169" i="6"/>
  <c r="AB169" i="6"/>
  <c r="Z169" i="6"/>
  <c r="Y161" i="6"/>
  <c r="AA161" i="6"/>
  <c r="AB161" i="6"/>
  <c r="Z161" i="6"/>
  <c r="W156" i="6"/>
  <c r="AB156" i="6"/>
  <c r="AA156" i="6"/>
  <c r="Z156" i="6"/>
  <c r="W242" i="6"/>
  <c r="AA242" i="6"/>
  <c r="AB242" i="6"/>
  <c r="Z242" i="6"/>
  <c r="X185" i="6"/>
  <c r="AB185" i="6"/>
  <c r="Z185" i="6"/>
  <c r="Y51" i="6"/>
  <c r="AA51" i="6"/>
  <c r="AB51" i="6"/>
  <c r="Z51" i="6"/>
  <c r="X115" i="6"/>
  <c r="AB115" i="6"/>
  <c r="AA115" i="6"/>
  <c r="Z115" i="6"/>
  <c r="X158" i="6"/>
  <c r="AA158" i="6"/>
  <c r="Z158" i="6"/>
  <c r="AB158" i="6"/>
  <c r="Y215" i="6"/>
  <c r="Z215" i="6"/>
  <c r="AB215" i="6"/>
  <c r="W296" i="6"/>
  <c r="AA296" i="6"/>
  <c r="AB296" i="6"/>
  <c r="Z296" i="6"/>
  <c r="W146" i="6"/>
  <c r="Z146" i="6"/>
  <c r="W283" i="6"/>
  <c r="AA283" i="6"/>
  <c r="Z283" i="6"/>
  <c r="AB283" i="6"/>
  <c r="AA88" i="6"/>
  <c r="AB88" i="6"/>
  <c r="AB184" i="6"/>
  <c r="AA79" i="6"/>
  <c r="AA111" i="6"/>
  <c r="AB117" i="6"/>
  <c r="AA146" i="6"/>
  <c r="AB130" i="6"/>
  <c r="AA73" i="6"/>
  <c r="AA185" i="6"/>
  <c r="AA116" i="6"/>
  <c r="AB212" i="6"/>
  <c r="AA155" i="6"/>
  <c r="AA293" i="6"/>
  <c r="AB133" i="6"/>
  <c r="AB239" i="6"/>
  <c r="AA93" i="6"/>
  <c r="AB49" i="6"/>
  <c r="Y99" i="6"/>
  <c r="Y178" i="6"/>
  <c r="X133" i="6"/>
  <c r="X264" i="6"/>
  <c r="Y78" i="6"/>
  <c r="W267" i="6"/>
  <c r="X277" i="6"/>
  <c r="W199" i="6"/>
  <c r="X231" i="6"/>
  <c r="AA49" i="6"/>
  <c r="W99" i="6"/>
  <c r="W78" i="6"/>
  <c r="X114" i="6"/>
  <c r="W178" i="6"/>
  <c r="Y181" i="6"/>
  <c r="W281" i="6"/>
  <c r="X252" i="6"/>
  <c r="X97" i="6"/>
  <c r="Y248" i="6"/>
  <c r="W83" i="6"/>
  <c r="Y190" i="6"/>
  <c r="W130" i="6"/>
  <c r="W50" i="6"/>
  <c r="Y189" i="6"/>
  <c r="X190" i="6"/>
  <c r="Y225" i="6"/>
  <c r="W251" i="6"/>
  <c r="X127" i="6"/>
  <c r="W49" i="6"/>
  <c r="Y49" i="6"/>
  <c r="X235" i="6"/>
  <c r="Y299" i="6"/>
  <c r="X177" i="6"/>
  <c r="Y66" i="6"/>
  <c r="X244" i="6"/>
  <c r="W174" i="6"/>
  <c r="X299" i="6"/>
  <c r="X66" i="6"/>
  <c r="Y244" i="6"/>
  <c r="Y67" i="6"/>
  <c r="X274" i="6"/>
  <c r="X220" i="6"/>
  <c r="Y177" i="6"/>
  <c r="W95" i="6"/>
  <c r="Y283" i="6"/>
  <c r="W185" i="6"/>
  <c r="X51" i="6"/>
  <c r="W115" i="6"/>
  <c r="X215" i="6"/>
  <c r="X296" i="6"/>
  <c r="X67" i="6"/>
  <c r="X174" i="6"/>
  <c r="Y274" i="6"/>
  <c r="W235" i="6"/>
  <c r="Y220" i="6"/>
  <c r="W231" i="6"/>
  <c r="Y143" i="6"/>
  <c r="Y158" i="6"/>
  <c r="Y146" i="6"/>
  <c r="W158" i="6"/>
  <c r="Y115" i="6"/>
  <c r="Y296" i="6"/>
  <c r="X146" i="6"/>
  <c r="W51" i="6"/>
  <c r="W215" i="6"/>
  <c r="X283" i="6"/>
  <c r="X234" i="6"/>
  <c r="W161" i="6"/>
  <c r="Y169" i="6"/>
  <c r="Y242" i="6"/>
  <c r="X156" i="6"/>
  <c r="X242" i="6"/>
  <c r="Y156" i="6"/>
  <c r="Y185" i="6"/>
  <c r="X161" i="6"/>
  <c r="Y148" i="6"/>
  <c r="X148" i="6"/>
  <c r="X214" i="6"/>
  <c r="X49" i="6"/>
  <c r="Y234" i="6"/>
  <c r="W113" i="6"/>
  <c r="Y202" i="6"/>
  <c r="X113" i="6"/>
  <c r="X169" i="6"/>
  <c r="W202" i="6"/>
  <c r="W184" i="6"/>
  <c r="Y184" i="6"/>
  <c r="X209" i="6"/>
  <c r="W157" i="6"/>
  <c r="Y157" i="6"/>
  <c r="W143" i="6"/>
  <c r="Y209" i="6"/>
  <c r="Y163" i="6"/>
  <c r="X163" i="6"/>
  <c r="X218" i="6"/>
  <c r="X198" i="6"/>
  <c r="Y198" i="6"/>
  <c r="W217" i="6"/>
  <c r="W214" i="6"/>
  <c r="Y72" i="6"/>
  <c r="X187" i="6"/>
  <c r="Y132" i="6"/>
  <c r="W211" i="6"/>
  <c r="X236" i="6"/>
  <c r="Y145" i="6"/>
  <c r="Y168" i="6"/>
  <c r="Y95" i="6"/>
  <c r="W132" i="6"/>
  <c r="X224" i="6"/>
  <c r="Y240" i="6"/>
  <c r="X196" i="6"/>
  <c r="Y270" i="6"/>
  <c r="W289" i="6"/>
  <c r="Y258" i="6"/>
  <c r="X258" i="6"/>
  <c r="Y196" i="6"/>
  <c r="Y212" i="6"/>
  <c r="Y289" i="6"/>
  <c r="X74" i="6"/>
  <c r="Y217" i="6"/>
  <c r="Y211" i="6"/>
  <c r="X212" i="6"/>
  <c r="X295" i="6"/>
  <c r="X54" i="6"/>
  <c r="Y54" i="6"/>
  <c r="Y218" i="6"/>
  <c r="Y79" i="6"/>
  <c r="W224" i="6"/>
  <c r="X205" i="6"/>
  <c r="Y63" i="6"/>
  <c r="W63" i="6"/>
  <c r="X180" i="6"/>
  <c r="Y69" i="6"/>
  <c r="X104" i="6"/>
  <c r="W180" i="6"/>
  <c r="W104" i="6"/>
  <c r="Y111" i="6"/>
  <c r="W111" i="6"/>
  <c r="Y74" i="6"/>
  <c r="W253" i="6"/>
  <c r="X52" i="6"/>
  <c r="X69" i="6"/>
  <c r="W72" i="6"/>
  <c r="W236" i="6"/>
  <c r="X293" i="6"/>
  <c r="X168" i="6"/>
  <c r="Y230" i="6"/>
  <c r="X126" i="6"/>
  <c r="Y98" i="6"/>
  <c r="X230" i="6"/>
  <c r="Y253" i="6"/>
  <c r="Y297" i="6"/>
  <c r="Y165" i="6"/>
  <c r="W240" i="6"/>
  <c r="X90" i="6"/>
  <c r="Y126" i="6"/>
  <c r="W297" i="6"/>
  <c r="W165" i="6"/>
  <c r="X188" i="6"/>
  <c r="Y86" i="6"/>
  <c r="X213" i="6"/>
  <c r="Y90" i="6"/>
  <c r="Y127" i="6"/>
  <c r="Y213" i="6"/>
  <c r="Y262" i="6"/>
  <c r="Y116" i="6"/>
  <c r="X79" i="6"/>
  <c r="W175" i="6"/>
  <c r="W117" i="6"/>
  <c r="X118" i="6"/>
  <c r="Y279" i="6"/>
  <c r="Y65" i="6"/>
  <c r="Y117" i="6"/>
  <c r="X279" i="6"/>
  <c r="X139" i="6"/>
  <c r="W65" i="6"/>
  <c r="W131" i="6"/>
  <c r="Y131" i="6"/>
  <c r="Y295" i="6"/>
  <c r="W285" i="6"/>
  <c r="X145" i="6"/>
  <c r="X292" i="6"/>
  <c r="X179" i="6"/>
  <c r="X262" i="6"/>
  <c r="Y170" i="6"/>
  <c r="Y254" i="6"/>
  <c r="Y179" i="6"/>
  <c r="Y285" i="6"/>
  <c r="W170" i="6"/>
  <c r="X254" i="6"/>
  <c r="X204" i="6"/>
  <c r="W193" i="6"/>
  <c r="Y70" i="6"/>
  <c r="Y193" i="6"/>
  <c r="W191" i="6"/>
  <c r="W176" i="6"/>
  <c r="W271" i="6"/>
  <c r="Y167" i="6"/>
  <c r="W245" i="6"/>
  <c r="X261" i="6"/>
  <c r="X207" i="6"/>
  <c r="W86" i="6"/>
  <c r="X101" i="6"/>
  <c r="X247" i="6"/>
  <c r="Y162" i="6"/>
  <c r="Y263" i="6"/>
  <c r="X222" i="6"/>
  <c r="W208" i="6"/>
  <c r="W107" i="6"/>
  <c r="X162" i="6"/>
  <c r="Y259" i="6"/>
  <c r="W294" i="6"/>
  <c r="Y247" i="6"/>
  <c r="W122" i="6"/>
  <c r="W276" i="6"/>
  <c r="X152" i="6"/>
  <c r="Y175" i="6"/>
  <c r="X245" i="6"/>
  <c r="W159" i="6"/>
  <c r="X263" i="6"/>
  <c r="X98" i="6"/>
  <c r="Y191" i="6"/>
  <c r="W160" i="6"/>
  <c r="X276" i="6"/>
  <c r="Y159" i="6"/>
  <c r="Y87" i="6"/>
  <c r="Y261" i="6"/>
  <c r="W273" i="6"/>
  <c r="W149" i="6"/>
  <c r="X149" i="6"/>
  <c r="W101" i="6"/>
  <c r="X151" i="6"/>
  <c r="W222" i="6"/>
  <c r="W80" i="6"/>
  <c r="Y208" i="6"/>
  <c r="Y150" i="6"/>
  <c r="Y119" i="6"/>
  <c r="W84" i="6"/>
  <c r="X119" i="6"/>
  <c r="Y238" i="6"/>
  <c r="Y256" i="6"/>
  <c r="X238" i="6"/>
  <c r="Y64" i="6"/>
  <c r="W288" i="6"/>
  <c r="W139" i="6"/>
  <c r="W287" i="6"/>
  <c r="X150" i="6"/>
  <c r="W293" i="6"/>
  <c r="Y271" i="6"/>
  <c r="Y96" i="6"/>
  <c r="Y228" i="6"/>
  <c r="Y197" i="6"/>
  <c r="W260" i="6"/>
  <c r="X80" i="6"/>
  <c r="W232" i="6"/>
  <c r="X197" i="6"/>
  <c r="W192" i="6"/>
  <c r="W250" i="6"/>
  <c r="Y151" i="6"/>
  <c r="X294" i="6"/>
  <c r="X255" i="6"/>
  <c r="Y282" i="6"/>
  <c r="W291" i="6"/>
  <c r="X81" i="6"/>
  <c r="Y287" i="6"/>
  <c r="X270" i="6"/>
  <c r="Y278" i="6"/>
  <c r="Y205" i="6"/>
  <c r="W87" i="6"/>
  <c r="Y255" i="6"/>
  <c r="Y160" i="6"/>
  <c r="X259" i="6"/>
  <c r="W52" i="6"/>
  <c r="W103" i="6"/>
  <c r="X201" i="6"/>
  <c r="Y200" i="6"/>
  <c r="X141" i="6"/>
  <c r="W81" i="6"/>
  <c r="Y75" i="6"/>
  <c r="Y188" i="6"/>
  <c r="X183" i="6"/>
  <c r="W282" i="6"/>
  <c r="W68" i="6"/>
  <c r="W77" i="6"/>
  <c r="W155" i="6"/>
  <c r="X71" i="6"/>
  <c r="X138" i="6"/>
  <c r="W73" i="6"/>
  <c r="Y73" i="6"/>
  <c r="X288" i="6"/>
  <c r="Y250" i="6"/>
  <c r="Y85" i="6"/>
  <c r="Y246" i="6"/>
  <c r="X280" i="6"/>
  <c r="W290" i="6"/>
  <c r="W275" i="6"/>
  <c r="Y194" i="6"/>
  <c r="X93" i="6"/>
  <c r="Y164" i="6"/>
  <c r="X122" i="6"/>
  <c r="Y226" i="6"/>
  <c r="Y91" i="6"/>
  <c r="Y140" i="6"/>
  <c r="W53" i="6"/>
  <c r="X100" i="6"/>
  <c r="W70" i="6"/>
  <c r="Y291" i="6"/>
  <c r="X116" i="6"/>
  <c r="Y142" i="6"/>
  <c r="Y203" i="6"/>
  <c r="Y176" i="6"/>
  <c r="W246" i="6"/>
  <c r="X57" i="6"/>
  <c r="X96" i="6"/>
  <c r="Y201" i="6"/>
  <c r="X62" i="6"/>
  <c r="X200" i="6"/>
  <c r="X219" i="6"/>
  <c r="X172" i="6"/>
  <c r="W226" i="6"/>
  <c r="W59" i="6"/>
  <c r="Y107" i="6"/>
  <c r="W227" i="6"/>
  <c r="X77" i="6"/>
  <c r="X286" i="6"/>
  <c r="W280" i="6"/>
  <c r="X59" i="6"/>
  <c r="W153" i="6"/>
  <c r="W140" i="6"/>
  <c r="Y103" i="6"/>
  <c r="Y152" i="6"/>
  <c r="W207" i="6"/>
  <c r="X228" i="6"/>
  <c r="Y100" i="6"/>
  <c r="Y273" i="6"/>
  <c r="W194" i="6"/>
  <c r="Y187" i="6"/>
  <c r="W167" i="6"/>
  <c r="X75" i="6"/>
  <c r="W203" i="6"/>
  <c r="X227" i="6"/>
  <c r="X142" i="6"/>
  <c r="W57" i="6"/>
  <c r="Y192" i="6"/>
  <c r="Y286" i="6"/>
  <c r="W172" i="6"/>
  <c r="X153" i="6"/>
  <c r="Y290" i="6"/>
  <c r="X278" i="6"/>
  <c r="X136" i="6"/>
  <c r="X68" i="6"/>
  <c r="X85" i="6"/>
  <c r="X91" i="6"/>
  <c r="W219" i="6"/>
  <c r="W204" i="6"/>
  <c r="Y53" i="6"/>
  <c r="Y106" i="6"/>
  <c r="X239" i="6"/>
  <c r="X164" i="6"/>
  <c r="Y136" i="6"/>
  <c r="Y55" i="6"/>
  <c r="Y229" i="6"/>
  <c r="Y118" i="6"/>
  <c r="X106" i="6"/>
  <c r="X84" i="6"/>
  <c r="Y93" i="6"/>
  <c r="X256" i="6"/>
  <c r="X55" i="6"/>
  <c r="X229" i="6"/>
  <c r="Y123" i="6"/>
  <c r="Y141" i="6"/>
  <c r="Y71" i="6"/>
  <c r="W138" i="6"/>
  <c r="Y275" i="6"/>
  <c r="X260" i="6"/>
  <c r="Y155" i="6"/>
  <c r="Y121" i="6"/>
  <c r="X233" i="6"/>
  <c r="X64" i="6"/>
  <c r="W183" i="6"/>
  <c r="Y239" i="6"/>
  <c r="Y62" i="6"/>
  <c r="X216" i="6"/>
  <c r="W121" i="6"/>
  <c r="Y216" i="6"/>
  <c r="Y265" i="6"/>
  <c r="X182" i="6"/>
  <c r="W292" i="6"/>
  <c r="X232" i="6"/>
  <c r="X123" i="6"/>
  <c r="W265" i="6"/>
  <c r="W233" i="6"/>
  <c r="Y182" i="6"/>
  <c r="Y243" i="6"/>
  <c r="X243" i="6"/>
  <c r="W88" i="6"/>
  <c r="X88" i="6"/>
  <c r="X154" i="6"/>
  <c r="W154" i="6"/>
  <c r="W272" i="6"/>
  <c r="Y272" i="6"/>
  <c r="X272" i="6"/>
  <c r="W266" i="6"/>
  <c r="X266" i="6"/>
  <c r="Y266" i="6"/>
  <c r="X61" i="6"/>
  <c r="Y61" i="6"/>
  <c r="W61" i="6"/>
  <c r="W298" i="6"/>
  <c r="Y298" i="6"/>
  <c r="X298" i="6"/>
  <c r="E132" i="6"/>
  <c r="G132" i="6" s="1"/>
  <c r="D132" i="6" s="1"/>
  <c r="J8" i="1"/>
  <c r="J9" i="1" s="1"/>
  <c r="J15" i="1" s="1"/>
  <c r="J16" i="1" s="1"/>
  <c r="E269" i="6"/>
  <c r="G269" i="6" s="1"/>
  <c r="D269" i="6" s="1"/>
  <c r="E95" i="6"/>
  <c r="G95" i="6" s="1"/>
  <c r="D95" i="6" s="1"/>
  <c r="E272" i="6"/>
  <c r="G272" i="6" s="1"/>
  <c r="D272" i="6" s="1"/>
  <c r="E276" i="6"/>
  <c r="G276" i="6" s="1"/>
  <c r="D276" i="6" s="1"/>
  <c r="E60" i="6"/>
  <c r="G60" i="6" s="1"/>
  <c r="D60" i="6" s="1"/>
  <c r="E144" i="6"/>
  <c r="G144" i="6" s="1"/>
  <c r="D144" i="6" s="1"/>
  <c r="E298" i="6"/>
  <c r="G298" i="6" s="1"/>
  <c r="D298" i="6" s="1"/>
  <c r="E139" i="6"/>
  <c r="G139" i="6" s="1"/>
  <c r="D139" i="6" s="1"/>
  <c r="E119" i="6"/>
  <c r="G119" i="6" s="1"/>
  <c r="D119" i="6" s="1"/>
  <c r="E174" i="6"/>
  <c r="G174" i="6" s="1"/>
  <c r="D174" i="6" s="1"/>
  <c r="E115" i="6"/>
  <c r="G115" i="6" s="1"/>
  <c r="D115" i="6" s="1"/>
  <c r="E197" i="6"/>
  <c r="G197" i="6" s="1"/>
  <c r="D197" i="6" s="1"/>
  <c r="E170" i="6"/>
  <c r="G170" i="6" s="1"/>
  <c r="D170" i="6" s="1"/>
  <c r="E214" i="6"/>
  <c r="G214" i="6" s="1"/>
  <c r="D214" i="6" s="1"/>
  <c r="E194" i="6"/>
  <c r="G194" i="6" s="1"/>
  <c r="D194" i="6" s="1"/>
  <c r="E292" i="6"/>
  <c r="G292" i="6" s="1"/>
  <c r="D292" i="6" s="1"/>
  <c r="E223" i="6"/>
  <c r="G223" i="6" s="1"/>
  <c r="D223" i="6" s="1"/>
  <c r="E101" i="6"/>
  <c r="G101" i="6" s="1"/>
  <c r="D101" i="6" s="1"/>
  <c r="E296" i="6"/>
  <c r="G296" i="6" s="1"/>
  <c r="D296" i="6" s="1"/>
  <c r="E131" i="6"/>
  <c r="G131" i="6" s="1"/>
  <c r="D131" i="6" s="1"/>
  <c r="E179" i="6"/>
  <c r="G179" i="6" s="1"/>
  <c r="D179" i="6" s="1"/>
  <c r="E256" i="6"/>
  <c r="G256" i="6" s="1"/>
  <c r="D256" i="6" s="1"/>
  <c r="E128" i="6"/>
  <c r="G128" i="6" s="1"/>
  <c r="D128" i="6" s="1"/>
  <c r="E149" i="6"/>
  <c r="G149" i="6" s="1"/>
  <c r="D149" i="6" s="1"/>
  <c r="E79" i="6"/>
  <c r="G79" i="6" s="1"/>
  <c r="D79" i="6" s="1"/>
  <c r="E282" i="6"/>
  <c r="G282" i="6" s="1"/>
  <c r="D282" i="6" s="1"/>
  <c r="E154" i="6"/>
  <c r="G154" i="6" s="1"/>
  <c r="D154" i="6" s="1"/>
  <c r="E252" i="6"/>
  <c r="G252" i="6" s="1"/>
  <c r="D252" i="6" s="1"/>
  <c r="E137" i="6"/>
  <c r="G137" i="6" s="1"/>
  <c r="D137" i="6" s="1"/>
  <c r="E150" i="6"/>
  <c r="G150" i="6" s="1"/>
  <c r="D150" i="6" s="1"/>
  <c r="E232" i="6"/>
  <c r="G232" i="6" s="1"/>
  <c r="D232" i="6" s="1"/>
  <c r="E81" i="6"/>
  <c r="G81" i="6" s="1"/>
  <c r="D81" i="6" s="1"/>
  <c r="E55" i="6"/>
  <c r="G55" i="6" s="1"/>
  <c r="D55" i="6" s="1"/>
  <c r="E130" i="6"/>
  <c r="G130" i="6" s="1"/>
  <c r="D130" i="6" s="1"/>
  <c r="E52" i="6"/>
  <c r="G52" i="6" s="1"/>
  <c r="D52" i="6" s="1"/>
  <c r="E286" i="6"/>
  <c r="G286" i="6" s="1"/>
  <c r="D286" i="6" s="1"/>
  <c r="E291" i="6"/>
  <c r="G291" i="6" s="1"/>
  <c r="D291" i="6" s="1"/>
  <c r="E190" i="6"/>
  <c r="G190" i="6" s="1"/>
  <c r="D190" i="6" s="1"/>
  <c r="E257" i="6"/>
  <c r="G257" i="6" s="1"/>
  <c r="D257" i="6" s="1"/>
  <c r="E157" i="6"/>
  <c r="G157" i="6" s="1"/>
  <c r="D157" i="6" s="1"/>
  <c r="E208" i="6"/>
  <c r="G208" i="6" s="1"/>
  <c r="D208" i="6" s="1"/>
  <c r="E80" i="6"/>
  <c r="G80" i="6" s="1"/>
  <c r="D80" i="6" s="1"/>
  <c r="E287" i="6"/>
  <c r="G287" i="6" s="1"/>
  <c r="D287" i="6" s="1"/>
  <c r="E159" i="6"/>
  <c r="G159" i="6" s="1"/>
  <c r="D159" i="6" s="1"/>
  <c r="E249" i="6"/>
  <c r="G249" i="6" s="1"/>
  <c r="D249" i="6" s="1"/>
  <c r="E234" i="6"/>
  <c r="G234" i="6" s="1"/>
  <c r="D234" i="6" s="1"/>
  <c r="E106" i="6"/>
  <c r="G106" i="6" s="1"/>
  <c r="D106" i="6" s="1"/>
  <c r="E188" i="6"/>
  <c r="G188" i="6" s="1"/>
  <c r="D188" i="6" s="1"/>
  <c r="E267" i="6"/>
  <c r="G267" i="6" s="1"/>
  <c r="D267" i="6" s="1"/>
  <c r="E189" i="6"/>
  <c r="G189" i="6" s="1"/>
  <c r="D189" i="6" s="1"/>
  <c r="E86" i="6"/>
  <c r="G86" i="6" s="1"/>
  <c r="D86" i="6" s="1"/>
  <c r="E168" i="6"/>
  <c r="G168" i="6" s="1"/>
  <c r="D168" i="6" s="1"/>
  <c r="E247" i="6"/>
  <c r="G247" i="6" s="1"/>
  <c r="D247" i="6" s="1"/>
  <c r="E125" i="6"/>
  <c r="G125" i="6" s="1"/>
  <c r="D125" i="6" s="1"/>
  <c r="E66" i="6"/>
  <c r="G66" i="6" s="1"/>
  <c r="D66" i="6" s="1"/>
  <c r="E77" i="6"/>
  <c r="G77" i="6" s="1"/>
  <c r="D77" i="6" s="1"/>
  <c r="E211" i="6"/>
  <c r="G211" i="6" s="1"/>
  <c r="D211" i="6" s="1"/>
  <c r="E49" i="6"/>
  <c r="G49" i="6" s="1"/>
  <c r="D49" i="6" s="1"/>
  <c r="E217" i="6"/>
  <c r="G217" i="6" s="1"/>
  <c r="D217" i="6" s="1"/>
  <c r="E207" i="6"/>
  <c r="G207" i="6" s="1"/>
  <c r="D207" i="6" s="1"/>
  <c r="E75" i="6"/>
  <c r="G75" i="6" s="1"/>
  <c r="D75" i="6" s="1"/>
  <c r="E254" i="6"/>
  <c r="G254" i="6" s="1"/>
  <c r="D254" i="6" s="1"/>
  <c r="E100" i="6"/>
  <c r="G100" i="6" s="1"/>
  <c r="D100" i="6" s="1"/>
  <c r="E113" i="6"/>
  <c r="G113" i="6" s="1"/>
  <c r="D113" i="6" s="1"/>
  <c r="E192" i="6"/>
  <c r="G192" i="6" s="1"/>
  <c r="D192" i="6" s="1"/>
  <c r="E64" i="6"/>
  <c r="G64" i="6" s="1"/>
  <c r="D64" i="6" s="1"/>
  <c r="E271" i="6"/>
  <c r="G271" i="6" s="1"/>
  <c r="D271" i="6" s="1"/>
  <c r="E143" i="6"/>
  <c r="G143" i="6" s="1"/>
  <c r="D143" i="6" s="1"/>
  <c r="E201" i="6"/>
  <c r="G201" i="6" s="1"/>
  <c r="D201" i="6" s="1"/>
  <c r="E218" i="6"/>
  <c r="G218" i="6" s="1"/>
  <c r="D218" i="6" s="1"/>
  <c r="E289" i="6"/>
  <c r="G289" i="6" s="1"/>
  <c r="D289" i="6" s="1"/>
  <c r="E124" i="6"/>
  <c r="G124" i="6" s="1"/>
  <c r="D124" i="6" s="1"/>
  <c r="E203" i="6"/>
  <c r="G203" i="6" s="1"/>
  <c r="D203" i="6" s="1"/>
  <c r="E278" i="6"/>
  <c r="G278" i="6" s="1"/>
  <c r="D278" i="6" s="1"/>
  <c r="E229" i="6"/>
  <c r="G229" i="6" s="1"/>
  <c r="D229" i="6" s="1"/>
  <c r="E104" i="6"/>
  <c r="G104" i="6" s="1"/>
  <c r="D104" i="6" s="1"/>
  <c r="E183" i="6"/>
  <c r="G183" i="6" s="1"/>
  <c r="D183" i="6" s="1"/>
  <c r="E258" i="6"/>
  <c r="G258" i="6" s="1"/>
  <c r="D258" i="6" s="1"/>
  <c r="E206" i="6"/>
  <c r="G206" i="6" s="1"/>
  <c r="D206" i="6" s="1"/>
  <c r="E99" i="6"/>
  <c r="G99" i="6" s="1"/>
  <c r="D99" i="6" s="1"/>
  <c r="E78" i="6"/>
  <c r="G78" i="6" s="1"/>
  <c r="D78" i="6" s="1"/>
  <c r="E169" i="6"/>
  <c r="G169" i="6" s="1"/>
  <c r="D169" i="6" s="1"/>
  <c r="E163" i="6"/>
  <c r="G163" i="6" s="1"/>
  <c r="D163" i="6" s="1"/>
  <c r="E121" i="6"/>
  <c r="G121" i="6" s="1"/>
  <c r="D121" i="6" s="1"/>
  <c r="E68" i="6"/>
  <c r="G68" i="6" s="1"/>
  <c r="D68" i="6" s="1"/>
  <c r="E147" i="6"/>
  <c r="G147" i="6" s="1"/>
  <c r="D147" i="6" s="1"/>
  <c r="E222" i="6"/>
  <c r="G222" i="6" s="1"/>
  <c r="D222" i="6" s="1"/>
  <c r="E148" i="6"/>
  <c r="G148" i="6" s="1"/>
  <c r="D148" i="6" s="1"/>
  <c r="E61" i="6"/>
  <c r="G61" i="6" s="1"/>
  <c r="D61" i="6" s="1"/>
  <c r="E244" i="6"/>
  <c r="G244" i="6" s="1"/>
  <c r="D244" i="6" s="1"/>
  <c r="E117" i="6"/>
  <c r="G117" i="6" s="1"/>
  <c r="D117" i="6" s="1"/>
  <c r="E67" i="6"/>
  <c r="G67" i="6" s="1"/>
  <c r="D67" i="6" s="1"/>
  <c r="E142" i="6"/>
  <c r="G142" i="6" s="1"/>
  <c r="D142" i="6" s="1"/>
  <c r="E82" i="6"/>
  <c r="G82" i="6" s="1"/>
  <c r="D82" i="6" s="1"/>
  <c r="E146" i="6"/>
  <c r="G146" i="6" s="1"/>
  <c r="D146" i="6" s="1"/>
  <c r="E210" i="6"/>
  <c r="G210" i="6" s="1"/>
  <c r="D210" i="6" s="1"/>
  <c r="E274" i="6"/>
  <c r="G274" i="6" s="1"/>
  <c r="D274" i="6" s="1"/>
  <c r="E177" i="6"/>
  <c r="G177" i="6" s="1"/>
  <c r="D177" i="6" s="1"/>
  <c r="E71" i="6"/>
  <c r="G71" i="6" s="1"/>
  <c r="D71" i="6" s="1"/>
  <c r="E135" i="6"/>
  <c r="G135" i="6" s="1"/>
  <c r="D135" i="6" s="1"/>
  <c r="E199" i="6"/>
  <c r="G199" i="6" s="1"/>
  <c r="D199" i="6" s="1"/>
  <c r="E263" i="6"/>
  <c r="G263" i="6" s="1"/>
  <c r="D263" i="6" s="1"/>
  <c r="E129" i="6"/>
  <c r="G129" i="6" s="1"/>
  <c r="D129" i="6" s="1"/>
  <c r="E56" i="6"/>
  <c r="G56" i="6" s="1"/>
  <c r="D56" i="6" s="1"/>
  <c r="E120" i="6"/>
  <c r="G120" i="6" s="1"/>
  <c r="D120" i="6" s="1"/>
  <c r="E184" i="6"/>
  <c r="G184" i="6" s="1"/>
  <c r="D184" i="6" s="1"/>
  <c r="E248" i="6"/>
  <c r="G248" i="6" s="1"/>
  <c r="D248" i="6" s="1"/>
  <c r="E89" i="6"/>
  <c r="G89" i="6" s="1"/>
  <c r="D89" i="6" s="1"/>
  <c r="E277" i="6"/>
  <c r="G277" i="6" s="1"/>
  <c r="D277" i="6" s="1"/>
  <c r="E102" i="6"/>
  <c r="G102" i="6" s="1"/>
  <c r="D102" i="6" s="1"/>
  <c r="E166" i="6"/>
  <c r="G166" i="6" s="1"/>
  <c r="D166" i="6" s="1"/>
  <c r="E230" i="6"/>
  <c r="G230" i="6" s="1"/>
  <c r="D230" i="6" s="1"/>
  <c r="E294" i="6"/>
  <c r="G294" i="6" s="1"/>
  <c r="D294" i="6" s="1"/>
  <c r="E237" i="6"/>
  <c r="G237" i="6" s="1"/>
  <c r="D237" i="6" s="1"/>
  <c r="E91" i="6"/>
  <c r="G91" i="6" s="1"/>
  <c r="D91" i="6" s="1"/>
  <c r="E155" i="6"/>
  <c r="G155" i="6" s="1"/>
  <c r="D155" i="6" s="1"/>
  <c r="E219" i="6"/>
  <c r="G219" i="6" s="1"/>
  <c r="D219" i="6" s="1"/>
  <c r="E283" i="6"/>
  <c r="G283" i="6" s="1"/>
  <c r="D283" i="6" s="1"/>
  <c r="E185" i="6"/>
  <c r="G185" i="6" s="1"/>
  <c r="D185" i="6" s="1"/>
  <c r="E76" i="6"/>
  <c r="G76" i="6" s="1"/>
  <c r="D76" i="6" s="1"/>
  <c r="E140" i="6"/>
  <c r="G140" i="6" s="1"/>
  <c r="D140" i="6" s="1"/>
  <c r="E204" i="6"/>
  <c r="G204" i="6" s="1"/>
  <c r="D204" i="6" s="1"/>
  <c r="E268" i="6"/>
  <c r="G268" i="6" s="1"/>
  <c r="D268" i="6" s="1"/>
  <c r="E145" i="6"/>
  <c r="G145" i="6" s="1"/>
  <c r="D145" i="6" s="1"/>
  <c r="E58" i="6"/>
  <c r="G58" i="6" s="1"/>
  <c r="D58" i="6" s="1"/>
  <c r="E122" i="6"/>
  <c r="G122" i="6" s="1"/>
  <c r="D122" i="6" s="1"/>
  <c r="E186" i="6"/>
  <c r="G186" i="6" s="1"/>
  <c r="D186" i="6" s="1"/>
  <c r="E250" i="6"/>
  <c r="G250" i="6" s="1"/>
  <c r="D250" i="6" s="1"/>
  <c r="E97" i="6"/>
  <c r="G97" i="6" s="1"/>
  <c r="D97" i="6" s="1"/>
  <c r="E297" i="6"/>
  <c r="G297" i="6" s="1"/>
  <c r="D297" i="6" s="1"/>
  <c r="E111" i="6"/>
  <c r="G111" i="6" s="1"/>
  <c r="D111" i="6" s="1"/>
  <c r="E175" i="6"/>
  <c r="G175" i="6" s="1"/>
  <c r="D175" i="6" s="1"/>
  <c r="E239" i="6"/>
  <c r="G239" i="6" s="1"/>
  <c r="D239" i="6" s="1"/>
  <c r="E57" i="6"/>
  <c r="G57" i="6" s="1"/>
  <c r="D57" i="6" s="1"/>
  <c r="E245" i="6"/>
  <c r="G245" i="6" s="1"/>
  <c r="D245" i="6" s="1"/>
  <c r="E96" i="6"/>
  <c r="G96" i="6" s="1"/>
  <c r="D96" i="6" s="1"/>
  <c r="E160" i="6"/>
  <c r="G160" i="6" s="1"/>
  <c r="D160" i="6" s="1"/>
  <c r="E224" i="6"/>
  <c r="G224" i="6" s="1"/>
  <c r="D224" i="6" s="1"/>
  <c r="E288" i="6"/>
  <c r="G288" i="6" s="1"/>
  <c r="D288" i="6" s="1"/>
  <c r="E205" i="6"/>
  <c r="G205" i="6" s="1"/>
  <c r="D205" i="6" s="1"/>
  <c r="E228" i="6"/>
  <c r="G228" i="6" s="1"/>
  <c r="D228" i="6" s="1"/>
  <c r="E69" i="6"/>
  <c r="G69" i="6" s="1"/>
  <c r="D69" i="6" s="1"/>
  <c r="E51" i="6"/>
  <c r="G51" i="6" s="1"/>
  <c r="D51" i="6" s="1"/>
  <c r="E126" i="6"/>
  <c r="G126" i="6" s="1"/>
  <c r="D126" i="6" s="1"/>
  <c r="E84" i="6"/>
  <c r="G84" i="6" s="1"/>
  <c r="D84" i="6" s="1"/>
  <c r="E196" i="6"/>
  <c r="G196" i="6" s="1"/>
  <c r="D196" i="6" s="1"/>
  <c r="E213" i="6"/>
  <c r="G213" i="6" s="1"/>
  <c r="D213" i="6" s="1"/>
  <c r="E227" i="6"/>
  <c r="G227" i="6" s="1"/>
  <c r="D227" i="6" s="1"/>
  <c r="E116" i="6"/>
  <c r="G116" i="6" s="1"/>
  <c r="D116" i="6" s="1"/>
  <c r="E270" i="6"/>
  <c r="G270" i="6" s="1"/>
  <c r="D270" i="6" s="1"/>
  <c r="E178" i="6"/>
  <c r="G178" i="6" s="1"/>
  <c r="D178" i="6" s="1"/>
  <c r="E73" i="6"/>
  <c r="G73" i="6" s="1"/>
  <c r="D73" i="6" s="1"/>
  <c r="E103" i="6"/>
  <c r="G103" i="6" s="1"/>
  <c r="D103" i="6" s="1"/>
  <c r="E231" i="6"/>
  <c r="G231" i="6" s="1"/>
  <c r="D231" i="6" s="1"/>
  <c r="E295" i="6"/>
  <c r="G295" i="6" s="1"/>
  <c r="D295" i="6" s="1"/>
  <c r="E88" i="6"/>
  <c r="G88" i="6" s="1"/>
  <c r="D88" i="6" s="1"/>
  <c r="E216" i="6"/>
  <c r="G216" i="6" s="1"/>
  <c r="D216" i="6" s="1"/>
  <c r="E181" i="6"/>
  <c r="G181" i="6" s="1"/>
  <c r="D181" i="6" s="1"/>
  <c r="E134" i="6"/>
  <c r="G134" i="6" s="1"/>
  <c r="D134" i="6" s="1"/>
  <c r="E262" i="6"/>
  <c r="G262" i="6" s="1"/>
  <c r="D262" i="6" s="1"/>
  <c r="E59" i="6"/>
  <c r="G59" i="6" s="1"/>
  <c r="D59" i="6" s="1"/>
  <c r="E187" i="6"/>
  <c r="G187" i="6" s="1"/>
  <c r="D187" i="6" s="1"/>
  <c r="E93" i="6"/>
  <c r="G93" i="6" s="1"/>
  <c r="D93" i="6" s="1"/>
  <c r="E108" i="6"/>
  <c r="G108" i="6" s="1"/>
  <c r="D108" i="6" s="1"/>
  <c r="E236" i="6"/>
  <c r="G236" i="6" s="1"/>
  <c r="D236" i="6" s="1"/>
  <c r="E241" i="6"/>
  <c r="G241" i="6" s="1"/>
  <c r="D241" i="6" s="1"/>
  <c r="E212" i="6"/>
  <c r="G212" i="6" s="1"/>
  <c r="D212" i="6" s="1"/>
  <c r="E261" i="6"/>
  <c r="G261" i="6" s="1"/>
  <c r="D261" i="6" s="1"/>
  <c r="E260" i="6"/>
  <c r="G260" i="6" s="1"/>
  <c r="D260" i="6" s="1"/>
  <c r="E161" i="6"/>
  <c r="G161" i="6" s="1"/>
  <c r="D161" i="6" s="1"/>
  <c r="E83" i="6"/>
  <c r="G83" i="6" s="1"/>
  <c r="D83" i="6" s="1"/>
  <c r="E158" i="6"/>
  <c r="G158" i="6" s="1"/>
  <c r="D158" i="6" s="1"/>
  <c r="E209" i="6"/>
  <c r="G209" i="6" s="1"/>
  <c r="D209" i="6" s="1"/>
  <c r="E110" i="6"/>
  <c r="G110" i="6" s="1"/>
  <c r="D110" i="6" s="1"/>
  <c r="E180" i="6"/>
  <c r="G180" i="6" s="1"/>
  <c r="D180" i="6" s="1"/>
  <c r="E259" i="6"/>
  <c r="G259" i="6" s="1"/>
  <c r="D259" i="6" s="1"/>
  <c r="E165" i="6"/>
  <c r="G165" i="6" s="1"/>
  <c r="D165" i="6" s="1"/>
  <c r="E98" i="6"/>
  <c r="G98" i="6" s="1"/>
  <c r="D98" i="6" s="1"/>
  <c r="E162" i="6"/>
  <c r="G162" i="6" s="1"/>
  <c r="D162" i="6" s="1"/>
  <c r="E226" i="6"/>
  <c r="G226" i="6" s="1"/>
  <c r="D226" i="6" s="1"/>
  <c r="E290" i="6"/>
  <c r="G290" i="6" s="1"/>
  <c r="D290" i="6" s="1"/>
  <c r="E225" i="6"/>
  <c r="G225" i="6" s="1"/>
  <c r="D225" i="6" s="1"/>
  <c r="E87" i="6"/>
  <c r="G87" i="6" s="1"/>
  <c r="D87" i="6" s="1"/>
  <c r="E151" i="6"/>
  <c r="G151" i="6" s="1"/>
  <c r="D151" i="6" s="1"/>
  <c r="E215" i="6"/>
  <c r="G215" i="6" s="1"/>
  <c r="D215" i="6" s="1"/>
  <c r="E279" i="6"/>
  <c r="G279" i="6" s="1"/>
  <c r="D279" i="6" s="1"/>
  <c r="E173" i="6"/>
  <c r="G173" i="6" s="1"/>
  <c r="D173" i="6" s="1"/>
  <c r="E72" i="6"/>
  <c r="G72" i="6" s="1"/>
  <c r="D72" i="6" s="1"/>
  <c r="E136" i="6"/>
  <c r="G136" i="6" s="1"/>
  <c r="D136" i="6" s="1"/>
  <c r="E200" i="6"/>
  <c r="G200" i="6" s="1"/>
  <c r="D200" i="6" s="1"/>
  <c r="E264" i="6"/>
  <c r="G264" i="6" s="1"/>
  <c r="D264" i="6" s="1"/>
  <c r="E133" i="6"/>
  <c r="G133" i="6" s="1"/>
  <c r="D133" i="6" s="1"/>
  <c r="E54" i="6"/>
  <c r="G54" i="6" s="1"/>
  <c r="D54" i="6" s="1"/>
  <c r="E118" i="6"/>
  <c r="G118" i="6" s="1"/>
  <c r="D118" i="6" s="1"/>
  <c r="E182" i="6"/>
  <c r="G182" i="6" s="1"/>
  <c r="D182" i="6" s="1"/>
  <c r="E246" i="6"/>
  <c r="G246" i="6" s="1"/>
  <c r="D246" i="6" s="1"/>
  <c r="E85" i="6"/>
  <c r="G85" i="6" s="1"/>
  <c r="D85" i="6" s="1"/>
  <c r="E285" i="6"/>
  <c r="G285" i="6" s="1"/>
  <c r="D285" i="6" s="1"/>
  <c r="E107" i="6"/>
  <c r="G107" i="6" s="1"/>
  <c r="D107" i="6" s="1"/>
  <c r="E171" i="6"/>
  <c r="G171" i="6" s="1"/>
  <c r="D171" i="6" s="1"/>
  <c r="E235" i="6"/>
  <c r="G235" i="6" s="1"/>
  <c r="D235" i="6" s="1"/>
  <c r="E299" i="6"/>
  <c r="G299" i="6" s="1"/>
  <c r="D299" i="6" s="1"/>
  <c r="E233" i="6"/>
  <c r="G233" i="6" s="1"/>
  <c r="D233" i="6" s="1"/>
  <c r="E92" i="6"/>
  <c r="G92" i="6" s="1"/>
  <c r="D92" i="6" s="1"/>
  <c r="E156" i="6"/>
  <c r="G156" i="6" s="1"/>
  <c r="D156" i="6" s="1"/>
  <c r="E220" i="6"/>
  <c r="G220" i="6" s="1"/>
  <c r="D220" i="6" s="1"/>
  <c r="E284" i="6"/>
  <c r="G284" i="6" s="1"/>
  <c r="D284" i="6" s="1"/>
  <c r="E193" i="6"/>
  <c r="G193" i="6" s="1"/>
  <c r="D193" i="6" s="1"/>
  <c r="E74" i="6"/>
  <c r="G74" i="6" s="1"/>
  <c r="D74" i="6" s="1"/>
  <c r="E138" i="6"/>
  <c r="G138" i="6" s="1"/>
  <c r="D138" i="6" s="1"/>
  <c r="E202" i="6"/>
  <c r="G202" i="6" s="1"/>
  <c r="D202" i="6" s="1"/>
  <c r="E266" i="6"/>
  <c r="G266" i="6" s="1"/>
  <c r="D266" i="6" s="1"/>
  <c r="E153" i="6"/>
  <c r="G153" i="6" s="1"/>
  <c r="D153" i="6" s="1"/>
  <c r="E63" i="6"/>
  <c r="G63" i="6" s="1"/>
  <c r="D63" i="6" s="1"/>
  <c r="E127" i="6"/>
  <c r="G127" i="6" s="1"/>
  <c r="D127" i="6" s="1"/>
  <c r="E191" i="6"/>
  <c r="G191" i="6" s="1"/>
  <c r="D191" i="6" s="1"/>
  <c r="E255" i="6"/>
  <c r="G255" i="6" s="1"/>
  <c r="D255" i="6" s="1"/>
  <c r="E105" i="6"/>
  <c r="G105" i="6" s="1"/>
  <c r="D105" i="6" s="1"/>
  <c r="E293" i="6"/>
  <c r="G293" i="6" s="1"/>
  <c r="D293" i="6" s="1"/>
  <c r="E112" i="6"/>
  <c r="G112" i="6" s="1"/>
  <c r="D112" i="6" s="1"/>
  <c r="E176" i="6"/>
  <c r="G176" i="6" s="1"/>
  <c r="D176" i="6" s="1"/>
  <c r="E240" i="6"/>
  <c r="G240" i="6" s="1"/>
  <c r="D240" i="6" s="1"/>
  <c r="E65" i="6"/>
  <c r="G65" i="6" s="1"/>
  <c r="D65" i="6" s="1"/>
  <c r="E253" i="6"/>
  <c r="G253" i="6" s="1"/>
  <c r="D253" i="6" s="1"/>
  <c r="E164" i="6"/>
  <c r="G164" i="6" s="1"/>
  <c r="D164" i="6" s="1"/>
  <c r="E243" i="6"/>
  <c r="G243" i="6" s="1"/>
  <c r="D243" i="6" s="1"/>
  <c r="E109" i="6"/>
  <c r="G109" i="6" s="1"/>
  <c r="D109" i="6" s="1"/>
  <c r="E62" i="6"/>
  <c r="G62" i="6" s="1"/>
  <c r="D62" i="6" s="1"/>
  <c r="E238" i="6"/>
  <c r="G238" i="6" s="1"/>
  <c r="D238" i="6" s="1"/>
  <c r="E275" i="6"/>
  <c r="G275" i="6" s="1"/>
  <c r="D275" i="6" s="1"/>
  <c r="E94" i="6"/>
  <c r="G94" i="6" s="1"/>
  <c r="D94" i="6" s="1"/>
  <c r="E265" i="6"/>
  <c r="G265" i="6" s="1"/>
  <c r="D265" i="6" s="1"/>
  <c r="E195" i="6"/>
  <c r="G195" i="6" s="1"/>
  <c r="D195" i="6" s="1"/>
  <c r="E50" i="6"/>
  <c r="G50" i="6" s="1"/>
  <c r="D50" i="6" s="1"/>
  <c r="E114" i="6"/>
  <c r="G114" i="6" s="1"/>
  <c r="D114" i="6" s="1"/>
  <c r="E242" i="6"/>
  <c r="G242" i="6" s="1"/>
  <c r="D242" i="6" s="1"/>
  <c r="E273" i="6"/>
  <c r="G273" i="6" s="1"/>
  <c r="D273" i="6" s="1"/>
  <c r="E167" i="6"/>
  <c r="G167" i="6" s="1"/>
  <c r="D167" i="6" s="1"/>
  <c r="E221" i="6"/>
  <c r="G221" i="6" s="1"/>
  <c r="D221" i="6" s="1"/>
  <c r="E152" i="6"/>
  <c r="G152" i="6" s="1"/>
  <c r="D152" i="6" s="1"/>
  <c r="E280" i="6"/>
  <c r="G280" i="6" s="1"/>
  <c r="D280" i="6" s="1"/>
  <c r="E70" i="6"/>
  <c r="G70" i="6" s="1"/>
  <c r="D70" i="6" s="1"/>
  <c r="E198" i="6"/>
  <c r="G198" i="6" s="1"/>
  <c r="D198" i="6" s="1"/>
  <c r="E141" i="6"/>
  <c r="G141" i="6" s="1"/>
  <c r="D141" i="6" s="1"/>
  <c r="E123" i="6"/>
  <c r="G123" i="6" s="1"/>
  <c r="D123" i="6" s="1"/>
  <c r="E251" i="6"/>
  <c r="G251" i="6" s="1"/>
  <c r="D251" i="6" s="1"/>
  <c r="E281" i="6"/>
  <c r="G281" i="6" s="1"/>
  <c r="D281" i="6" s="1"/>
  <c r="E172" i="6"/>
  <c r="G172" i="6" s="1"/>
  <c r="D172" i="6" s="1"/>
  <c r="E53" i="6"/>
  <c r="G53" i="6" s="1"/>
  <c r="D53" i="6" s="1"/>
  <c r="E90" i="6"/>
  <c r="G90" i="6" s="1"/>
  <c r="D90" i="6" s="1"/>
  <c r="S19" i="6"/>
  <c r="AE77" i="6"/>
  <c r="AI77" i="6"/>
  <c r="AE174" i="6"/>
  <c r="AM174" i="6"/>
  <c r="AI61" i="6"/>
  <c r="AI260" i="6"/>
  <c r="AI147" i="6"/>
  <c r="AM74" i="6"/>
  <c r="AI119" i="6"/>
  <c r="AM149" i="6"/>
  <c r="AI120" i="6"/>
  <c r="S13" i="6"/>
  <c r="AM103" i="6"/>
  <c r="AM65" i="6"/>
  <c r="AI143" i="6"/>
  <c r="AI75" i="6"/>
  <c r="AI215" i="6"/>
  <c r="AI175" i="6"/>
  <c r="S12" i="6"/>
  <c r="AI65" i="6"/>
  <c r="AM88" i="6"/>
  <c r="AI95" i="6"/>
  <c r="AM232" i="6"/>
  <c r="AI57" i="6"/>
  <c r="AI71" i="6"/>
  <c r="AM199" i="6"/>
  <c r="AI277" i="6"/>
  <c r="AM104" i="6"/>
  <c r="AM217" i="6"/>
  <c r="AM94" i="6"/>
  <c r="AM126" i="6"/>
  <c r="AM177" i="6"/>
  <c r="AM136" i="6"/>
  <c r="AM178" i="6"/>
  <c r="AM137" i="6"/>
  <c r="AI237" i="6"/>
  <c r="AI136" i="6"/>
  <c r="AM231" i="6"/>
  <c r="AI252" i="6"/>
  <c r="AI178" i="6"/>
  <c r="AM240" i="6"/>
  <c r="AI231" i="6"/>
  <c r="AI94" i="6"/>
  <c r="AM237" i="6"/>
  <c r="AM234" i="6"/>
  <c r="AI234" i="6"/>
  <c r="AI206" i="6"/>
  <c r="AI126" i="6"/>
  <c r="AM145" i="6"/>
  <c r="AM206" i="6"/>
  <c r="AI137" i="6"/>
  <c r="AI253" i="6"/>
  <c r="AI177" i="6"/>
  <c r="AM118" i="6"/>
  <c r="S18" i="6"/>
  <c r="AI52" i="6"/>
  <c r="AM144" i="6"/>
  <c r="AM122" i="6"/>
  <c r="AI154" i="6"/>
  <c r="AI238" i="6"/>
  <c r="AM141" i="6"/>
  <c r="AI122" i="6"/>
  <c r="AM222" i="6"/>
  <c r="AI213" i="6"/>
  <c r="AI201" i="6"/>
  <c r="AI56" i="6"/>
  <c r="AI90" i="6"/>
  <c r="AM246" i="6"/>
  <c r="AM82" i="6"/>
  <c r="AM189" i="6"/>
  <c r="AI152" i="6"/>
  <c r="AM187" i="6"/>
  <c r="AM152" i="6"/>
  <c r="AM52" i="6"/>
  <c r="AM213" i="6"/>
  <c r="AM90" i="6"/>
  <c r="AM89" i="6"/>
  <c r="AM92" i="6"/>
  <c r="AM192" i="6"/>
  <c r="AI78" i="6"/>
  <c r="AM99" i="6"/>
  <c r="AM195" i="6"/>
  <c r="AI181" i="6"/>
  <c r="AM216" i="6"/>
  <c r="AM63" i="6"/>
  <c r="AM80" i="6"/>
  <c r="AI123" i="6"/>
  <c r="AI189" i="6"/>
  <c r="AM61" i="6"/>
  <c r="AI89" i="6"/>
  <c r="AI187" i="6"/>
  <c r="AI186" i="6"/>
  <c r="AI209" i="6"/>
  <c r="AI132" i="6"/>
  <c r="AM78" i="6"/>
  <c r="AI192" i="6"/>
  <c r="AG57" i="6"/>
  <c r="AM77" i="6"/>
  <c r="AI99" i="6"/>
  <c r="AM163" i="6"/>
  <c r="AI118" i="6"/>
  <c r="AI85" i="6"/>
  <c r="AM181" i="6"/>
  <c r="AM208" i="6"/>
  <c r="AM196" i="6"/>
  <c r="AG174" i="6"/>
  <c r="AM83" i="6"/>
  <c r="AM283" i="6"/>
  <c r="AI190" i="6"/>
  <c r="AM93" i="6"/>
  <c r="AI155" i="6"/>
  <c r="AI98" i="6"/>
  <c r="AI233" i="6"/>
  <c r="AG56" i="6"/>
  <c r="AM133" i="6"/>
  <c r="AM190" i="6"/>
  <c r="AI59" i="6"/>
  <c r="AI248" i="6"/>
  <c r="AM79" i="6"/>
  <c r="AI193" i="6"/>
  <c r="AM225" i="6"/>
  <c r="AI108" i="6"/>
  <c r="AI150" i="6"/>
  <c r="AM175" i="6"/>
  <c r="S21" i="6"/>
  <c r="AM59" i="6"/>
  <c r="AM64" i="6"/>
  <c r="AI166" i="6"/>
  <c r="AI70" i="6"/>
  <c r="AM56" i="6"/>
  <c r="AM170" i="6"/>
  <c r="AI222" i="6"/>
  <c r="AI64" i="6"/>
  <c r="AM124" i="6"/>
  <c r="AI63" i="6"/>
  <c r="AM162" i="6"/>
  <c r="AM70" i="6"/>
  <c r="AI218" i="6"/>
  <c r="AI139" i="6"/>
  <c r="AI79" i="6"/>
  <c r="AI88" i="6"/>
  <c r="AI174" i="6"/>
  <c r="AI284" i="6"/>
  <c r="AI107" i="6"/>
  <c r="AI226" i="6"/>
  <c r="AI255" i="6"/>
  <c r="AM260" i="6"/>
  <c r="AG61" i="6"/>
  <c r="AM153" i="6"/>
  <c r="AI274" i="6"/>
  <c r="AI145" i="6"/>
  <c r="AI124" i="6"/>
  <c r="AM193" i="6"/>
  <c r="AI103" i="6"/>
  <c r="AI130" i="6"/>
  <c r="AM267" i="6"/>
  <c r="AM130" i="6"/>
  <c r="AI240" i="6"/>
  <c r="AI195" i="6"/>
  <c r="AI185" i="6"/>
  <c r="AM204" i="6"/>
  <c r="AI80" i="6"/>
  <c r="AM132" i="6"/>
  <c r="AM226" i="6"/>
  <c r="AM284" i="6"/>
  <c r="AI74" i="6"/>
  <c r="AM102" i="6"/>
  <c r="AM98" i="6"/>
  <c r="AM166" i="6"/>
  <c r="AI102" i="6"/>
  <c r="AG145" i="6"/>
  <c r="AG63" i="6"/>
  <c r="AI101" i="6"/>
  <c r="AI87" i="6"/>
  <c r="AI62" i="6"/>
  <c r="AI223" i="6"/>
  <c r="AM157" i="6"/>
  <c r="AM223" i="6"/>
  <c r="AI105" i="6"/>
  <c r="AM105" i="6"/>
  <c r="AM261" i="6"/>
  <c r="AI97" i="6"/>
  <c r="AM173" i="6"/>
  <c r="AI225" i="6"/>
  <c r="AG64" i="6"/>
  <c r="AG122" i="6"/>
  <c r="AM87" i="6"/>
  <c r="AG192" i="6"/>
  <c r="AM97" i="6"/>
  <c r="AI157" i="6"/>
  <c r="AM299" i="6"/>
  <c r="AM143" i="6"/>
  <c r="AI128" i="6"/>
  <c r="AI83" i="6"/>
  <c r="AM62" i="6"/>
  <c r="AM101" i="6"/>
  <c r="AI261" i="6"/>
  <c r="AM125" i="6"/>
  <c r="AG230" i="6"/>
  <c r="AN49" i="6"/>
  <c r="AG49" i="6" s="1"/>
  <c r="AI281" i="6"/>
  <c r="AM128" i="6"/>
  <c r="AI246" i="6"/>
  <c r="AI148" i="6"/>
  <c r="AI200" i="6"/>
  <c r="AM158" i="6"/>
  <c r="AM114" i="6"/>
  <c r="AM227" i="6"/>
  <c r="AI100" i="6"/>
  <c r="AI258" i="6"/>
  <c r="AI267" i="6"/>
  <c r="AG274" i="6"/>
  <c r="AG59" i="6"/>
  <c r="AG268" i="6"/>
  <c r="AM148" i="6"/>
  <c r="AG164" i="6"/>
  <c r="AG83" i="6"/>
  <c r="AG80" i="6"/>
  <c r="AG239" i="6"/>
  <c r="AI171" i="6"/>
  <c r="AM179" i="6"/>
  <c r="AI158" i="6"/>
  <c r="AM202" i="6"/>
  <c r="AM184" i="6"/>
  <c r="AM245" i="6"/>
  <c r="AM55" i="6"/>
  <c r="AM194" i="6"/>
  <c r="AM247" i="6"/>
  <c r="AI202" i="6"/>
  <c r="AI184" i="6"/>
  <c r="AM117" i="6"/>
  <c r="AI299" i="6"/>
  <c r="AI55" i="6"/>
  <c r="AI179" i="6"/>
  <c r="AI245" i="6"/>
  <c r="AI198" i="6"/>
  <c r="AI54" i="6"/>
  <c r="AI125" i="6"/>
  <c r="AM253" i="6"/>
  <c r="AM285" i="6"/>
  <c r="AI290" i="6"/>
  <c r="AI164" i="6"/>
  <c r="AM164" i="6"/>
  <c r="AG258" i="6"/>
  <c r="AG290" i="6"/>
  <c r="AG281" i="6"/>
  <c r="AG75" i="6"/>
  <c r="AG58" i="6"/>
  <c r="AG118" i="6"/>
  <c r="AG245" i="6"/>
  <c r="AG234" i="6"/>
  <c r="AG158" i="6"/>
  <c r="AG184" i="6"/>
  <c r="AG71" i="6"/>
  <c r="AG253" i="6"/>
  <c r="AG260" i="6"/>
  <c r="AG55" i="6"/>
  <c r="AM51" i="6"/>
  <c r="AI81" i="6"/>
  <c r="AI84" i="6"/>
  <c r="AM113" i="6"/>
  <c r="AM161" i="6"/>
  <c r="AI131" i="6"/>
  <c r="AI212" i="6"/>
  <c r="AI251" i="6"/>
  <c r="AM69" i="6"/>
  <c r="AM106" i="6"/>
  <c r="AI227" i="6"/>
  <c r="AM236" i="6"/>
  <c r="AM293" i="6"/>
  <c r="AI191" i="6"/>
  <c r="AI117" i="6"/>
  <c r="AI173" i="6"/>
  <c r="AI219" i="6"/>
  <c r="AM84" i="6"/>
  <c r="AI216" i="6"/>
  <c r="AI161" i="6"/>
  <c r="AI283" i="6"/>
  <c r="AG235" i="6"/>
  <c r="AG267" i="6"/>
  <c r="AG299" i="6"/>
  <c r="AG233" i="6"/>
  <c r="AG53" i="6"/>
  <c r="AG227" i="6"/>
  <c r="AG198" i="6"/>
  <c r="AG190" i="6"/>
  <c r="AG200" i="6"/>
  <c r="AG133" i="6"/>
  <c r="AM191" i="6"/>
  <c r="AM186" i="6"/>
  <c r="AI188" i="6"/>
  <c r="AM123" i="6"/>
  <c r="AI194" i="6"/>
  <c r="AG54" i="6"/>
  <c r="AG207" i="6"/>
  <c r="AG153" i="6"/>
  <c r="AM96" i="6"/>
  <c r="AM146" i="6"/>
  <c r="AM60" i="6"/>
  <c r="AM224" i="6"/>
  <c r="AI167" i="6"/>
  <c r="AI113" i="6"/>
  <c r="AM259" i="6"/>
  <c r="AI67" i="6"/>
  <c r="AM155" i="6"/>
  <c r="AM131" i="6"/>
  <c r="AM252" i="6"/>
  <c r="AM54" i="6"/>
  <c r="AI207" i="6"/>
  <c r="AI182" i="6"/>
  <c r="AI96" i="6"/>
  <c r="AM176" i="6"/>
  <c r="AM255" i="6"/>
  <c r="AM262" i="6"/>
  <c r="AG86" i="6"/>
  <c r="AM212" i="6"/>
  <c r="AG157" i="6"/>
  <c r="AG99" i="6"/>
  <c r="AM73" i="6"/>
  <c r="AI141" i="6"/>
  <c r="AM233" i="6"/>
  <c r="AM198" i="6"/>
  <c r="AM72" i="6"/>
  <c r="AI176" i="6"/>
  <c r="AI285" i="6"/>
  <c r="AG98" i="6"/>
  <c r="AG101" i="6"/>
  <c r="AM258" i="6"/>
  <c r="AG65" i="6"/>
  <c r="AG94" i="6"/>
  <c r="AG222" i="6"/>
  <c r="AG77" i="6"/>
  <c r="AG152" i="6"/>
  <c r="AG166" i="6"/>
  <c r="AG143" i="6"/>
  <c r="AG206" i="6"/>
  <c r="AG247" i="6"/>
  <c r="AG137" i="6"/>
  <c r="AG74" i="6"/>
  <c r="AG105" i="6"/>
  <c r="AG261" i="6"/>
  <c r="AG254" i="6"/>
  <c r="AG119" i="6"/>
  <c r="AG178" i="6"/>
  <c r="AG237" i="6"/>
  <c r="AM185" i="6"/>
  <c r="AM251" i="6"/>
  <c r="AI168" i="6"/>
  <c r="AM66" i="6"/>
  <c r="AM219" i="6"/>
  <c r="AI106" i="6"/>
  <c r="AI153" i="6"/>
  <c r="AI73" i="6"/>
  <c r="AI51" i="6"/>
  <c r="AI259" i="6"/>
  <c r="AG82" i="6"/>
  <c r="AG251" i="6"/>
  <c r="AG283" i="6"/>
  <c r="AG76" i="6"/>
  <c r="AG236" i="6"/>
  <c r="AG208" i="6"/>
  <c r="AG186" i="6"/>
  <c r="AG51" i="6"/>
  <c r="AG259" i="6"/>
  <c r="AG113" i="6"/>
  <c r="AG81" i="6"/>
  <c r="AI224" i="6"/>
  <c r="AG168" i="6"/>
  <c r="AG216" i="6"/>
  <c r="AI66" i="6"/>
  <c r="AI92" i="6"/>
  <c r="AM167" i="6"/>
  <c r="AM207" i="6"/>
  <c r="AM218" i="6"/>
  <c r="AM168" i="6"/>
  <c r="AI146" i="6"/>
  <c r="AI293" i="6"/>
  <c r="AG182" i="6"/>
  <c r="AG226" i="6"/>
  <c r="AG293" i="6"/>
  <c r="AG176" i="6"/>
  <c r="AG252" i="6"/>
  <c r="AG67" i="6"/>
  <c r="AG243" i="6"/>
  <c r="AG69" i="6"/>
  <c r="AG84" i="6"/>
  <c r="AG103" i="6"/>
  <c r="AG262" i="6"/>
  <c r="AG255" i="6"/>
  <c r="AG96" i="6"/>
  <c r="AG160" i="6"/>
  <c r="AG224" i="6"/>
  <c r="AG135" i="6"/>
  <c r="AG73" i="6"/>
  <c r="AG72" i="6"/>
  <c r="AK278" i="6"/>
  <c r="AN278" i="6" s="1"/>
  <c r="AG278" i="6" s="1"/>
  <c r="AK263" i="6"/>
  <c r="AN263" i="6" s="1"/>
  <c r="AG263" i="6" s="1"/>
  <c r="AK270" i="6"/>
  <c r="AN270" i="6" s="1"/>
  <c r="AG270" i="6" s="1"/>
  <c r="AI142" i="6"/>
  <c r="AM171" i="6"/>
  <c r="AI93" i="6"/>
  <c r="AM250" i="6"/>
  <c r="AI111" i="6"/>
  <c r="AI205" i="6"/>
  <c r="AI138" i="6"/>
  <c r="AI170" i="6"/>
  <c r="AG139" i="6"/>
  <c r="AG203" i="6"/>
  <c r="AG197" i="6"/>
  <c r="AK298" i="6"/>
  <c r="AN298" i="6" s="1"/>
  <c r="AG298" i="6" s="1"/>
  <c r="AI257" i="6"/>
  <c r="AG238" i="6"/>
  <c r="AG151" i="6"/>
  <c r="AI229" i="6"/>
  <c r="AI156" i="6"/>
  <c r="AM241" i="6"/>
  <c r="AM281" i="6"/>
  <c r="AM248" i="6"/>
  <c r="AK289" i="6"/>
  <c r="AN289" i="6" s="1"/>
  <c r="AM180" i="6"/>
  <c r="AG170" i="6"/>
  <c r="AG250" i="6"/>
  <c r="AG93" i="6"/>
  <c r="AG140" i="6"/>
  <c r="AG169" i="6"/>
  <c r="AG183" i="6"/>
  <c r="AG221" i="6"/>
  <c r="AG165" i="6"/>
  <c r="AG120" i="6"/>
  <c r="AG50" i="6"/>
  <c r="AG229" i="6"/>
  <c r="AG60" i="6"/>
  <c r="AG138" i="6"/>
  <c r="AG115" i="6"/>
  <c r="AG121" i="6"/>
  <c r="AG110" i="6"/>
  <c r="AG232" i="6"/>
  <c r="AG204" i="6"/>
  <c r="AI68" i="6"/>
  <c r="AM67" i="6"/>
  <c r="AM120" i="6"/>
  <c r="AI133" i="6"/>
  <c r="AM169" i="6"/>
  <c r="AM201" i="6"/>
  <c r="AI53" i="6"/>
  <c r="AI221" i="6"/>
  <c r="AI254" i="6"/>
  <c r="AM235" i="6"/>
  <c r="AI199" i="6"/>
  <c r="AI235" i="6"/>
  <c r="AM76" i="6"/>
  <c r="AI249" i="6"/>
  <c r="AM91" i="6"/>
  <c r="AM147" i="6"/>
  <c r="AM211" i="6"/>
  <c r="AI149" i="6"/>
  <c r="AI232" i="6"/>
  <c r="AI112" i="6"/>
  <c r="AI163" i="6"/>
  <c r="AI204" i="6"/>
  <c r="AI217" i="6"/>
  <c r="AM135" i="6"/>
  <c r="AK269" i="6"/>
  <c r="AN269" i="6" s="1"/>
  <c r="AG269" i="6" s="1"/>
  <c r="AM116" i="6"/>
  <c r="AM129" i="6"/>
  <c r="AM165" i="6"/>
  <c r="AM197" i="6"/>
  <c r="AM229" i="6"/>
  <c r="AM119" i="6"/>
  <c r="AI214" i="6"/>
  <c r="AI250" i="6"/>
  <c r="AI144" i="6"/>
  <c r="AI228" i="6"/>
  <c r="AI86" i="6"/>
  <c r="AM68" i="6"/>
  <c r="AI241" i="6"/>
  <c r="AM228" i="6"/>
  <c r="AG154" i="6"/>
  <c r="AG218" i="6"/>
  <c r="AG116" i="6"/>
  <c r="AG196" i="6"/>
  <c r="AG163" i="6"/>
  <c r="AG172" i="6"/>
  <c r="AI115" i="6"/>
  <c r="AK265" i="6"/>
  <c r="AN265" i="6" s="1"/>
  <c r="AK296" i="6"/>
  <c r="AN296" i="6" s="1"/>
  <c r="AG296" i="6" s="1"/>
  <c r="AK271" i="6"/>
  <c r="AN271" i="6" s="1"/>
  <c r="AI50" i="6"/>
  <c r="AI82" i="6"/>
  <c r="AM81" i="6"/>
  <c r="AM95" i="6"/>
  <c r="AM134" i="6"/>
  <c r="AI109" i="6"/>
  <c r="AM151" i="6"/>
  <c r="AM183" i="6"/>
  <c r="AM215" i="6"/>
  <c r="AM100" i="6"/>
  <c r="AM154" i="6"/>
  <c r="AI197" i="6"/>
  <c r="AI236" i="6"/>
  <c r="AI268" i="6"/>
  <c r="AI129" i="6"/>
  <c r="AI211" i="6"/>
  <c r="AM249" i="6"/>
  <c r="AM230" i="6"/>
  <c r="AM156" i="6"/>
  <c r="AM257" i="6"/>
  <c r="AI210" i="6"/>
  <c r="AG70" i="6"/>
  <c r="AG134" i="6"/>
  <c r="AG95" i="6"/>
  <c r="AG175" i="6"/>
  <c r="AG149" i="6"/>
  <c r="AG144" i="6"/>
  <c r="AG109" i="6"/>
  <c r="AG201" i="6"/>
  <c r="AG91" i="6"/>
  <c r="AG162" i="6"/>
  <c r="AM274" i="6"/>
  <c r="AI239" i="6"/>
  <c r="AK282" i="6"/>
  <c r="AN282" i="6" s="1"/>
  <c r="AG282" i="6" s="1"/>
  <c r="AK275" i="6"/>
  <c r="AN275" i="6" s="1"/>
  <c r="AG275" i="6" s="1"/>
  <c r="AG107" i="6"/>
  <c r="AK280" i="6"/>
  <c r="AN280" i="6" s="1"/>
  <c r="AG285" i="6"/>
  <c r="AK292" i="6"/>
  <c r="AN292" i="6" s="1"/>
  <c r="AG292" i="6" s="1"/>
  <c r="AK286" i="6"/>
  <c r="AN286" i="6" s="1"/>
  <c r="AG286" i="6" s="1"/>
  <c r="AK273" i="6"/>
  <c r="AN273" i="6" s="1"/>
  <c r="AG273" i="6" s="1"/>
  <c r="AK264" i="6"/>
  <c r="AN264" i="6" s="1"/>
  <c r="AG264" i="6" s="1"/>
  <c r="AM220" i="6"/>
  <c r="AM242" i="6"/>
  <c r="AI60" i="6"/>
  <c r="AM112" i="6"/>
  <c r="AM115" i="6"/>
  <c r="AM210" i="6"/>
  <c r="AI180" i="6"/>
  <c r="AI183" i="6"/>
  <c r="AM203" i="6"/>
  <c r="AI256" i="6"/>
  <c r="AI121" i="6"/>
  <c r="AM277" i="6"/>
  <c r="AM108" i="6"/>
  <c r="AM140" i="6"/>
  <c r="AM221" i="6"/>
  <c r="AI242" i="6"/>
  <c r="AM238" i="6"/>
  <c r="AG114" i="6"/>
  <c r="AG242" i="6"/>
  <c r="AG129" i="6"/>
  <c r="AG171" i="6"/>
  <c r="AG185" i="6"/>
  <c r="AG108" i="6"/>
  <c r="AG156" i="6"/>
  <c r="AG220" i="6"/>
  <c r="AK295" i="6"/>
  <c r="AN295" i="6" s="1"/>
  <c r="AG159" i="6"/>
  <c r="AG142" i="6"/>
  <c r="AG217" i="6"/>
  <c r="AG104" i="6"/>
  <c r="AK294" i="6"/>
  <c r="AN294" i="6" s="1"/>
  <c r="AG294" i="6" s="1"/>
  <c r="AM86" i="6"/>
  <c r="AI110" i="6"/>
  <c r="AM200" i="6"/>
  <c r="AM150" i="6"/>
  <c r="AM214" i="6"/>
  <c r="AM244" i="6"/>
  <c r="AI104" i="6"/>
  <c r="AM256" i="6"/>
  <c r="AK272" i="6"/>
  <c r="AN272" i="6" s="1"/>
  <c r="AG100" i="6"/>
  <c r="AG228" i="6"/>
  <c r="AK279" i="6"/>
  <c r="AN279" i="6" s="1"/>
  <c r="AG209" i="6"/>
  <c r="AG248" i="6"/>
  <c r="AG85" i="6"/>
  <c r="AG112" i="6"/>
  <c r="AG205" i="6"/>
  <c r="AG147" i="6"/>
  <c r="AG211" i="6"/>
  <c r="AG68" i="6"/>
  <c r="AG180" i="6"/>
  <c r="AG199" i="6"/>
  <c r="AG66" i="6"/>
  <c r="AG210" i="6"/>
  <c r="AI76" i="6"/>
  <c r="AM75" i="6"/>
  <c r="AM209" i="6"/>
  <c r="AI230" i="6"/>
  <c r="AI262" i="6"/>
  <c r="AM111" i="6"/>
  <c r="AM160" i="6"/>
  <c r="AI203" i="6"/>
  <c r="AM243" i="6"/>
  <c r="AI151" i="6"/>
  <c r="AI134" i="6"/>
  <c r="AI127" i="6"/>
  <c r="AM53" i="6"/>
  <c r="AM50" i="6"/>
  <c r="AM138" i="6"/>
  <c r="AI116" i="6"/>
  <c r="AM109" i="6"/>
  <c r="AI69" i="6"/>
  <c r="AI135" i="6"/>
  <c r="AI172" i="6"/>
  <c r="AI169" i="6"/>
  <c r="AM172" i="6"/>
  <c r="AI159" i="6"/>
  <c r="AK276" i="6"/>
  <c r="AN276" i="6" s="1"/>
  <c r="AG276" i="6" s="1"/>
  <c r="AI72" i="6"/>
  <c r="AM71" i="6"/>
  <c r="AM85" i="6"/>
  <c r="AI91" i="6"/>
  <c r="AI140" i="6"/>
  <c r="AM205" i="6"/>
  <c r="AM107" i="6"/>
  <c r="AI196" i="6"/>
  <c r="AM239" i="6"/>
  <c r="AI243" i="6"/>
  <c r="AM254" i="6"/>
  <c r="AM127" i="6"/>
  <c r="AI247" i="6"/>
  <c r="AG130" i="6"/>
  <c r="AG181" i="6"/>
  <c r="AG123" i="6"/>
  <c r="AG155" i="6"/>
  <c r="AG187" i="6"/>
  <c r="AG219" i="6"/>
  <c r="AG89" i="6"/>
  <c r="AG92" i="6"/>
  <c r="AG124" i="6"/>
  <c r="AG188" i="6"/>
  <c r="AG189" i="6"/>
  <c r="AG194" i="6"/>
  <c r="AK266" i="6"/>
  <c r="AN266" i="6" s="1"/>
  <c r="AK291" i="6"/>
  <c r="AN291" i="6" s="1"/>
  <c r="AG291" i="6" s="1"/>
  <c r="AG257" i="6"/>
  <c r="AG244" i="6"/>
  <c r="AG141" i="6"/>
  <c r="AM268" i="6"/>
  <c r="AI160" i="6"/>
  <c r="AG117" i="6"/>
  <c r="AG215" i="6"/>
  <c r="AK287" i="6"/>
  <c r="AN287" i="6" s="1"/>
  <c r="AG287" i="6" s="1"/>
  <c r="AI58" i="6"/>
  <c r="AM57" i="6"/>
  <c r="AM58" i="6"/>
  <c r="AM110" i="6"/>
  <c r="AM142" i="6"/>
  <c r="AM121" i="6"/>
  <c r="AM159" i="6"/>
  <c r="AI114" i="6"/>
  <c r="AI165" i="6"/>
  <c r="AI244" i="6"/>
  <c r="AM139" i="6"/>
  <c r="AI220" i="6"/>
  <c r="AM182" i="6"/>
  <c r="AM188" i="6"/>
  <c r="AI162" i="6"/>
  <c r="AI208" i="6"/>
  <c r="AG150" i="6"/>
  <c r="AG214" i="6"/>
  <c r="AG241" i="6"/>
  <c r="AG111" i="6"/>
  <c r="AK297" i="6"/>
  <c r="AN297" i="6" s="1"/>
  <c r="AG297" i="6" s="1"/>
  <c r="AG256" i="6"/>
  <c r="AK288" i="6"/>
  <c r="AN288" i="6" s="1"/>
  <c r="AG249" i="6"/>
  <c r="AG79" i="6"/>
  <c r="AG127" i="6"/>
  <c r="AG277" i="6"/>
  <c r="AG284" i="6"/>
  <c r="AM290" i="6"/>
  <c r="AG90" i="6"/>
  <c r="AG202" i="6"/>
  <c r="AG52" i="6"/>
  <c r="AG132" i="6"/>
  <c r="AG213" i="6"/>
  <c r="AG195" i="6"/>
  <c r="AG102" i="6"/>
  <c r="AG223" i="6"/>
  <c r="AG62" i="6"/>
  <c r="AG88" i="6"/>
  <c r="AG246" i="6"/>
  <c r="AG193" i="6"/>
  <c r="AG191" i="6"/>
  <c r="AG128" i="6"/>
  <c r="AG240" i="6"/>
  <c r="AG78" i="6"/>
  <c r="AG87" i="6"/>
  <c r="AG231" i="6"/>
  <c r="AG173" i="6"/>
  <c r="AG177" i="6"/>
  <c r="AG146" i="6"/>
  <c r="AG97" i="6"/>
  <c r="AG106" i="6"/>
  <c r="AG131" i="6"/>
  <c r="AG179" i="6"/>
  <c r="AG161" i="6"/>
  <c r="AG148" i="6"/>
  <c r="AG212" i="6"/>
  <c r="AG126" i="6"/>
  <c r="AG167" i="6"/>
  <c r="AG125" i="6"/>
  <c r="AG136" i="6"/>
  <c r="AG225" i="6"/>
  <c r="S16" i="6"/>
  <c r="S15" i="6"/>
  <c r="S20" i="6"/>
  <c r="S14" i="6"/>
  <c r="S17" i="6"/>
  <c r="O31" i="6"/>
  <c r="R31" i="6" s="1"/>
  <c r="S31" i="6" s="1"/>
  <c r="O32" i="6"/>
  <c r="R32" i="6" s="1"/>
  <c r="S32" i="6" s="1"/>
  <c r="O35" i="6"/>
  <c r="R35" i="6" s="1"/>
  <c r="S35" i="6" s="1"/>
  <c r="O33" i="6"/>
  <c r="R33" i="6" s="1"/>
  <c r="S33" i="6" s="1"/>
  <c r="O36" i="6"/>
  <c r="R36" i="6" s="1"/>
  <c r="S36" i="6" s="1"/>
  <c r="O30" i="6"/>
  <c r="R30" i="6" s="1"/>
  <c r="S30" i="6" s="1"/>
  <c r="O34" i="6"/>
  <c r="R34" i="6" s="1"/>
  <c r="S34" i="6" s="1"/>
  <c r="F78" i="6" l="1"/>
  <c r="AI49" i="6"/>
  <c r="AE49" i="6"/>
  <c r="AM49" i="6"/>
  <c r="AE272" i="6"/>
  <c r="AM272" i="6"/>
  <c r="AI272" i="6"/>
  <c r="AE265" i="6"/>
  <c r="AI265" i="6"/>
  <c r="AM265" i="6"/>
  <c r="AE287" i="6"/>
  <c r="AM287" i="6"/>
  <c r="AI287" i="6"/>
  <c r="AE292" i="6"/>
  <c r="AM292" i="6"/>
  <c r="AI292" i="6"/>
  <c r="AE263" i="6"/>
  <c r="AM263" i="6"/>
  <c r="AI263" i="6"/>
  <c r="AE291" i="6"/>
  <c r="AI291" i="6"/>
  <c r="AM291" i="6"/>
  <c r="AE294" i="6"/>
  <c r="AI294" i="6"/>
  <c r="AM294" i="6"/>
  <c r="AE296" i="6"/>
  <c r="AM296" i="6"/>
  <c r="AI296" i="6"/>
  <c r="AE298" i="6"/>
  <c r="AM298" i="6"/>
  <c r="AI298" i="6"/>
  <c r="AE288" i="6"/>
  <c r="AM288" i="6"/>
  <c r="AI288" i="6"/>
  <c r="AE266" i="6"/>
  <c r="AI266" i="6"/>
  <c r="AM266" i="6"/>
  <c r="AE279" i="6"/>
  <c r="AM279" i="6"/>
  <c r="AI279" i="6"/>
  <c r="AE295" i="6"/>
  <c r="AI295" i="6"/>
  <c r="AM295" i="6"/>
  <c r="AE280" i="6"/>
  <c r="AM280" i="6"/>
  <c r="AI280" i="6"/>
  <c r="AE271" i="6"/>
  <c r="AM271" i="6"/>
  <c r="AI271" i="6"/>
  <c r="AE289" i="6"/>
  <c r="AI289" i="6"/>
  <c r="AM289" i="6"/>
  <c r="AE273" i="6"/>
  <c r="AI273" i="6"/>
  <c r="AM273" i="6"/>
  <c r="AE282" i="6"/>
  <c r="AM282" i="6"/>
  <c r="AI282" i="6"/>
  <c r="AG288" i="6"/>
  <c r="AE297" i="6"/>
  <c r="AM297" i="6"/>
  <c r="AI297" i="6"/>
  <c r="AG266" i="6"/>
  <c r="AE276" i="6"/>
  <c r="AI276" i="6"/>
  <c r="AM276" i="6"/>
  <c r="AG279" i="6"/>
  <c r="AG272" i="6"/>
  <c r="AG295" i="6"/>
  <c r="AE264" i="6"/>
  <c r="AM264" i="6"/>
  <c r="AI264" i="6"/>
  <c r="AE286" i="6"/>
  <c r="AM286" i="6"/>
  <c r="AI286" i="6"/>
  <c r="AG280" i="6"/>
  <c r="AE275" i="6"/>
  <c r="AI275" i="6"/>
  <c r="AM275" i="6"/>
  <c r="AG271" i="6"/>
  <c r="AG265" i="6"/>
  <c r="AE269" i="6"/>
  <c r="AI269" i="6"/>
  <c r="AM269" i="6"/>
  <c r="AG289" i="6"/>
  <c r="AE270" i="6"/>
  <c r="AI270" i="6"/>
  <c r="AM270" i="6"/>
  <c r="AE278" i="6"/>
  <c r="AM278" i="6"/>
  <c r="AI278" i="6"/>
  <c r="F201" i="6"/>
  <c r="F278" i="6"/>
  <c r="F286" i="6"/>
  <c r="F137" i="6"/>
  <c r="F105" i="6"/>
  <c r="F232" i="6"/>
  <c r="F80" i="6"/>
  <c r="F172" i="6"/>
  <c r="F254" i="6"/>
  <c r="F106" i="6"/>
  <c r="F112" i="6"/>
  <c r="F194" i="6"/>
  <c r="F218" i="6"/>
  <c r="F192" i="6"/>
  <c r="F267" i="6"/>
  <c r="F249" i="6"/>
  <c r="F191" i="6"/>
  <c r="F150" i="6"/>
  <c r="F252" i="6"/>
  <c r="F211" i="6"/>
  <c r="F247" i="6"/>
  <c r="F243" i="6"/>
  <c r="F131" i="6"/>
  <c r="F170" i="6"/>
  <c r="F292" i="6"/>
  <c r="F281" i="6"/>
  <c r="F64" i="6"/>
  <c r="F258" i="6"/>
  <c r="F287" i="6"/>
  <c r="F240" i="6"/>
  <c r="F62" i="6"/>
  <c r="F55" i="6"/>
  <c r="F75" i="6"/>
  <c r="F223" i="6"/>
  <c r="F53" i="6"/>
  <c r="F143" i="6"/>
  <c r="F113" i="6"/>
  <c r="F77" i="6"/>
  <c r="F168" i="6"/>
  <c r="F188" i="6"/>
  <c r="F157" i="6"/>
  <c r="F81" i="6"/>
  <c r="F90" i="6"/>
  <c r="F271" i="6"/>
  <c r="F100" i="6"/>
  <c r="F206" i="6"/>
  <c r="F86" i="6"/>
  <c r="F169" i="6"/>
  <c r="F121" i="6"/>
  <c r="F147" i="6"/>
  <c r="F148" i="6"/>
  <c r="F244" i="6"/>
  <c r="F67" i="6"/>
  <c r="F82" i="6"/>
  <c r="F210" i="6"/>
  <c r="F177" i="6"/>
  <c r="F135" i="6"/>
  <c r="F263" i="6"/>
  <c r="F56" i="6"/>
  <c r="F184" i="6"/>
  <c r="F89" i="6"/>
  <c r="F102" i="6"/>
  <c r="F230" i="6"/>
  <c r="F237" i="6"/>
  <c r="F155" i="6"/>
  <c r="F283" i="6"/>
  <c r="F76" i="6"/>
  <c r="F204" i="6"/>
  <c r="F145" i="6"/>
  <c r="F122" i="6"/>
  <c r="F250" i="6"/>
  <c r="F297" i="6"/>
  <c r="F175" i="6"/>
  <c r="F57" i="6"/>
  <c r="F96" i="6"/>
  <c r="F224" i="6"/>
  <c r="F205" i="6"/>
  <c r="F69" i="6"/>
  <c r="F126" i="6"/>
  <c r="F298" i="6"/>
  <c r="F115" i="6"/>
  <c r="F261" i="6"/>
  <c r="F161" i="6"/>
  <c r="F158" i="6"/>
  <c r="F110" i="6"/>
  <c r="F259" i="6"/>
  <c r="F98" i="6"/>
  <c r="F226" i="6"/>
  <c r="F225" i="6"/>
  <c r="F151" i="6"/>
  <c r="F279" i="6"/>
  <c r="F72" i="6"/>
  <c r="F200" i="6"/>
  <c r="F133" i="6"/>
  <c r="F118" i="6"/>
  <c r="F246" i="6"/>
  <c r="F285" i="6"/>
  <c r="F171" i="6"/>
  <c r="F299" i="6"/>
  <c r="F92" i="6"/>
  <c r="F220" i="6"/>
  <c r="F193" i="6"/>
  <c r="F138" i="6"/>
  <c r="F266" i="6"/>
  <c r="F63" i="6"/>
  <c r="F253" i="6"/>
  <c r="F93" i="6"/>
  <c r="F108" i="6"/>
  <c r="F236" i="6"/>
  <c r="F241" i="6"/>
  <c r="F154" i="6"/>
  <c r="F282" i="6"/>
  <c r="F79" i="6"/>
  <c r="F207" i="6"/>
  <c r="F149" i="6"/>
  <c r="F128" i="6"/>
  <c r="F256" i="6"/>
  <c r="F217" i="6"/>
  <c r="F179" i="6"/>
  <c r="F174" i="6"/>
  <c r="F276" i="6"/>
  <c r="F52" i="6"/>
  <c r="F130" i="6"/>
  <c r="F119" i="6"/>
  <c r="F269" i="6"/>
  <c r="F296" i="6"/>
  <c r="F214" i="6"/>
  <c r="F139" i="6"/>
  <c r="F60" i="6"/>
  <c r="F101" i="6"/>
  <c r="F234" i="6"/>
  <c r="F159" i="6"/>
  <c r="F144" i="6"/>
  <c r="F257" i="6"/>
  <c r="F163" i="6"/>
  <c r="F68" i="6"/>
  <c r="F222" i="6"/>
  <c r="F61" i="6"/>
  <c r="F117" i="6"/>
  <c r="F142" i="6"/>
  <c r="F146" i="6"/>
  <c r="F274" i="6"/>
  <c r="F71" i="6"/>
  <c r="F199" i="6"/>
  <c r="F129" i="6"/>
  <c r="F120" i="6"/>
  <c r="F248" i="6"/>
  <c r="F277" i="6"/>
  <c r="F166" i="6"/>
  <c r="F294" i="6"/>
  <c r="F91" i="6"/>
  <c r="F219" i="6"/>
  <c r="F185" i="6"/>
  <c r="F140" i="6"/>
  <c r="F268" i="6"/>
  <c r="F58" i="6"/>
  <c r="F186" i="6"/>
  <c r="F97" i="6"/>
  <c r="F111" i="6"/>
  <c r="F239" i="6"/>
  <c r="F245" i="6"/>
  <c r="F160" i="6"/>
  <c r="F288" i="6"/>
  <c r="F228" i="6"/>
  <c r="F51" i="6"/>
  <c r="F291" i="6"/>
  <c r="F208" i="6"/>
  <c r="F212" i="6"/>
  <c r="F260" i="6"/>
  <c r="F83" i="6"/>
  <c r="F209" i="6"/>
  <c r="F180" i="6"/>
  <c r="F165" i="6"/>
  <c r="F162" i="6"/>
  <c r="F290" i="6"/>
  <c r="F87" i="6"/>
  <c r="F215" i="6"/>
  <c r="F173" i="6"/>
  <c r="F136" i="6"/>
  <c r="F264" i="6"/>
  <c r="F54" i="6"/>
  <c r="F182" i="6"/>
  <c r="F85" i="6"/>
  <c r="F107" i="6"/>
  <c r="F235" i="6"/>
  <c r="F233" i="6"/>
  <c r="F156" i="6"/>
  <c r="F284" i="6"/>
  <c r="F74" i="6"/>
  <c r="F202" i="6"/>
  <c r="F153" i="6"/>
  <c r="F127" i="6"/>
  <c r="F255" i="6"/>
  <c r="F293" i="6"/>
  <c r="F176" i="6"/>
  <c r="F65" i="6"/>
  <c r="F164" i="6"/>
  <c r="F109" i="6"/>
  <c r="F132" i="6"/>
  <c r="F99" i="6"/>
  <c r="F66" i="6"/>
  <c r="F125" i="6"/>
  <c r="F183" i="6"/>
  <c r="F104" i="6"/>
  <c r="F229" i="6"/>
  <c r="F189" i="6"/>
  <c r="F203" i="6"/>
  <c r="F124" i="6"/>
  <c r="F289" i="6"/>
  <c r="F95" i="6"/>
  <c r="F197" i="6"/>
  <c r="F272" i="6"/>
  <c r="F190" i="6"/>
  <c r="F123" i="6"/>
  <c r="F238" i="6"/>
  <c r="F275" i="6"/>
  <c r="F94" i="6"/>
  <c r="F265" i="6"/>
  <c r="F195" i="6"/>
  <c r="F50" i="6"/>
  <c r="F178" i="6"/>
  <c r="F73" i="6"/>
  <c r="F103" i="6"/>
  <c r="F231" i="6"/>
  <c r="F221" i="6"/>
  <c r="F152" i="6"/>
  <c r="F280" i="6"/>
  <c r="F70" i="6"/>
  <c r="F198" i="6"/>
  <c r="F141" i="6"/>
  <c r="F251" i="6"/>
  <c r="F49" i="6"/>
  <c r="F84" i="6"/>
  <c r="F196" i="6"/>
  <c r="F213" i="6"/>
  <c r="F227" i="6"/>
  <c r="F116" i="6"/>
  <c r="F270" i="6"/>
  <c r="F114" i="6"/>
  <c r="F242" i="6"/>
  <c r="F273" i="6"/>
  <c r="F167" i="6"/>
  <c r="F295" i="6"/>
  <c r="F88" i="6"/>
  <c r="F216" i="6"/>
  <c r="F181" i="6"/>
  <c r="F134" i="6"/>
  <c r="F262" i="6"/>
  <c r="F59" i="6"/>
  <c r="F187" i="6"/>
</calcChain>
</file>

<file path=xl/sharedStrings.xml><?xml version="1.0" encoding="utf-8"?>
<sst xmlns="http://schemas.openxmlformats.org/spreadsheetml/2006/main" count="498" uniqueCount="307">
  <si>
    <t>Fahrzeugdaten</t>
  </si>
  <si>
    <t>in kg</t>
  </si>
  <si>
    <t>Zuladung</t>
  </si>
  <si>
    <t>Stirnfläche</t>
  </si>
  <si>
    <t>Antriebsstrang</t>
  </si>
  <si>
    <t>Rad und Reifen</t>
  </si>
  <si>
    <t>Abrollumfang</t>
  </si>
  <si>
    <t>Windgeschwindigkeit</t>
  </si>
  <si>
    <t>Steigung</t>
  </si>
  <si>
    <t>Fahren in der Ebene</t>
  </si>
  <si>
    <t>in %</t>
  </si>
  <si>
    <t>Zugkraft</t>
  </si>
  <si>
    <t>Rollwiderstand</t>
  </si>
  <si>
    <t>Luftwiderstand</t>
  </si>
  <si>
    <t>km/h</t>
  </si>
  <si>
    <t>%</t>
  </si>
  <si>
    <t>Fahrzeugliste</t>
  </si>
  <si>
    <t>Fahrzeugname</t>
  </si>
  <si>
    <t>Hersteller</t>
  </si>
  <si>
    <t>Fahrzeugleergewicht (inkl. Batterie)</t>
  </si>
  <si>
    <t>max. Motorleitstung</t>
  </si>
  <si>
    <t>max. Motordrehmoment</t>
  </si>
  <si>
    <t>Fahrzeugbreite</t>
  </si>
  <si>
    <t>mm</t>
  </si>
  <si>
    <t>Nm</t>
  </si>
  <si>
    <t>kW</t>
  </si>
  <si>
    <t>Karosserie</t>
  </si>
  <si>
    <t>Außenabmessungen</t>
  </si>
  <si>
    <t>1/min</t>
  </si>
  <si>
    <t>Motor</t>
  </si>
  <si>
    <t>Antrieb/Getriebe</t>
  </si>
  <si>
    <t>Antriebsart</t>
  </si>
  <si>
    <t>Batterie</t>
  </si>
  <si>
    <t>Batterietyp</t>
  </si>
  <si>
    <t>kg</t>
  </si>
  <si>
    <t>Gewicht/Belastbarkeit</t>
  </si>
  <si>
    <t>ohne Fahrer</t>
  </si>
  <si>
    <t>mit Fahrer</t>
  </si>
  <si>
    <t>Zul. Achslast</t>
  </si>
  <si>
    <t>vorne</t>
  </si>
  <si>
    <t>hinten</t>
  </si>
  <si>
    <t>Batterie-gewicht</t>
  </si>
  <si>
    <t>Batterie-größe</t>
  </si>
  <si>
    <t>Batterie-spannung</t>
  </si>
  <si>
    <t>Motortyp</t>
  </si>
  <si>
    <t>Räder/Reifen</t>
  </si>
  <si>
    <t>Allgemeine Daten</t>
  </si>
  <si>
    <t>Karosserietyp</t>
  </si>
  <si>
    <t>L103</t>
  </si>
  <si>
    <t>W103</t>
  </si>
  <si>
    <t>H100-B</t>
  </si>
  <si>
    <t>L101</t>
  </si>
  <si>
    <t>W101-1</t>
  </si>
  <si>
    <t>W101-2</t>
  </si>
  <si>
    <t>Fahrzeuglänge</t>
  </si>
  <si>
    <t>Fahrzeughöhe</t>
  </si>
  <si>
    <t>Radstand</t>
  </si>
  <si>
    <t>Spurweite vorn</t>
  </si>
  <si>
    <t>Spurweite hinten</t>
  </si>
  <si>
    <r>
      <t>v</t>
    </r>
    <r>
      <rPr>
        <vertAlign val="subscript"/>
        <sz val="12"/>
        <color theme="1"/>
        <rFont val="HDA DIN Office"/>
      </rPr>
      <t>max</t>
    </r>
    <r>
      <rPr>
        <sz val="12"/>
        <color theme="1"/>
        <rFont val="HDA DIN Office"/>
      </rPr>
      <t xml:space="preserve"> in km/h</t>
    </r>
  </si>
  <si>
    <t>in 1/min</t>
  </si>
  <si>
    <t>in Nm</t>
  </si>
  <si>
    <t>bei Drehzahl</t>
  </si>
  <si>
    <t>n in 1/min</t>
  </si>
  <si>
    <t>in kWh</t>
  </si>
  <si>
    <t>in V</t>
  </si>
  <si>
    <t>Luftwiderstands-beiwert</t>
  </si>
  <si>
    <r>
      <t>c</t>
    </r>
    <r>
      <rPr>
        <vertAlign val="subscript"/>
        <sz val="12"/>
        <color theme="1"/>
        <rFont val="HDA DIN Office"/>
      </rPr>
      <t>w</t>
    </r>
    <r>
      <rPr>
        <sz val="12"/>
        <color theme="1"/>
        <rFont val="HDA DIN Office"/>
      </rPr>
      <t xml:space="preserve"> in p.u.</t>
    </r>
  </si>
  <si>
    <r>
      <t>A in m</t>
    </r>
    <r>
      <rPr>
        <vertAlign val="superscript"/>
        <sz val="12"/>
        <color theme="1"/>
        <rFont val="HDA DIN Office"/>
      </rPr>
      <t>2</t>
    </r>
  </si>
  <si>
    <t>L in mm</t>
  </si>
  <si>
    <t>B in mm</t>
  </si>
  <si>
    <t>H in mm</t>
  </si>
  <si>
    <t>l in mm</t>
  </si>
  <si>
    <r>
      <t>b</t>
    </r>
    <r>
      <rPr>
        <vertAlign val="subscript"/>
        <sz val="12"/>
        <color theme="1"/>
        <rFont val="HDA DIN Office"/>
      </rPr>
      <t>v</t>
    </r>
    <r>
      <rPr>
        <sz val="12"/>
        <color theme="1"/>
        <rFont val="HDA DIN Office"/>
      </rPr>
      <t xml:space="preserve"> in mm</t>
    </r>
  </si>
  <si>
    <r>
      <t>b</t>
    </r>
    <r>
      <rPr>
        <vertAlign val="subscript"/>
        <sz val="12"/>
        <color theme="1"/>
        <rFont val="HDA DIN Office"/>
      </rPr>
      <t>h</t>
    </r>
    <r>
      <rPr>
        <sz val="12"/>
        <color theme="1"/>
        <rFont val="HDA DIN Office"/>
      </rPr>
      <t xml:space="preserve"> in mm</t>
    </r>
  </si>
  <si>
    <r>
      <t>h</t>
    </r>
    <r>
      <rPr>
        <vertAlign val="subscript"/>
        <sz val="12"/>
        <color theme="1"/>
        <rFont val="HDA DIN Office"/>
      </rPr>
      <t>s</t>
    </r>
    <r>
      <rPr>
        <sz val="12"/>
        <color theme="1"/>
        <rFont val="HDA DIN Office"/>
      </rPr>
      <t xml:space="preserve"> in mm</t>
    </r>
  </si>
  <si>
    <t>y-Richtung</t>
  </si>
  <si>
    <t>Vorderachse</t>
  </si>
  <si>
    <t>Hinterachse</t>
  </si>
  <si>
    <t>Lage Schwerpunkt</t>
  </si>
  <si>
    <r>
      <t>l</t>
    </r>
    <r>
      <rPr>
        <vertAlign val="subscript"/>
        <sz val="12"/>
        <color theme="1"/>
        <rFont val="HDA DIN Office"/>
      </rPr>
      <t>v</t>
    </r>
    <r>
      <rPr>
        <sz val="12"/>
        <color theme="1"/>
        <rFont val="HDA DIN Office"/>
      </rPr>
      <t xml:space="preserve"> in mm</t>
    </r>
  </si>
  <si>
    <r>
      <t>l</t>
    </r>
    <r>
      <rPr>
        <vertAlign val="subscript"/>
        <sz val="12"/>
        <color theme="1"/>
        <rFont val="HDA DIN Office"/>
      </rPr>
      <t>h</t>
    </r>
    <r>
      <rPr>
        <sz val="12"/>
        <color theme="1"/>
        <rFont val="HDA DIN Office"/>
      </rPr>
      <t xml:space="preserve"> in mm</t>
    </r>
  </si>
  <si>
    <t>Größe</t>
  </si>
  <si>
    <t xml:space="preserve">Last-Index </t>
  </si>
  <si>
    <t>Tragfähigkeit</t>
  </si>
  <si>
    <t>Reifenmaße</t>
  </si>
  <si>
    <t>Breite</t>
  </si>
  <si>
    <t>in mm</t>
  </si>
  <si>
    <t>Außen-Ø</t>
  </si>
  <si>
    <r>
      <t>F</t>
    </r>
    <r>
      <rPr>
        <vertAlign val="subscript"/>
        <sz val="12"/>
        <color theme="1"/>
        <rFont val="HDA DIN Office"/>
      </rPr>
      <t>N</t>
    </r>
    <r>
      <rPr>
        <sz val="12"/>
        <color theme="1"/>
        <rFont val="HDA DIN Office"/>
      </rPr>
      <t xml:space="preserve"> in kg</t>
    </r>
  </si>
  <si>
    <r>
      <t>r</t>
    </r>
    <r>
      <rPr>
        <vertAlign val="subscript"/>
        <sz val="12"/>
        <color theme="1"/>
        <rFont val="HDA DIN Office"/>
      </rPr>
      <t>stat</t>
    </r>
    <r>
      <rPr>
        <sz val="12"/>
        <color theme="1"/>
        <rFont val="HDA DIN Office"/>
      </rPr>
      <t xml:space="preserve"> in mm</t>
    </r>
  </si>
  <si>
    <r>
      <t>D</t>
    </r>
    <r>
      <rPr>
        <vertAlign val="subscript"/>
        <sz val="12"/>
        <color theme="1"/>
        <rFont val="HDA DIN Office"/>
      </rPr>
      <t>a</t>
    </r>
    <r>
      <rPr>
        <sz val="12"/>
        <color theme="1"/>
        <rFont val="HDA DIN Office"/>
      </rPr>
      <t xml:space="preserve"> in mm</t>
    </r>
  </si>
  <si>
    <r>
      <t>U</t>
    </r>
    <r>
      <rPr>
        <vertAlign val="subscript"/>
        <sz val="12"/>
        <color theme="1"/>
        <rFont val="HDA DIN Office"/>
      </rPr>
      <t>A</t>
    </r>
    <r>
      <rPr>
        <sz val="12"/>
        <color theme="1"/>
        <rFont val="HDA DIN Office"/>
      </rPr>
      <t xml:space="preserve"> in mm</t>
    </r>
  </si>
  <si>
    <t>stat. 
Halbmesser</t>
  </si>
  <si>
    <t>Kraftschluss-
beiwert</t>
  </si>
  <si>
    <t>Rollwiderstands-beiwert</t>
  </si>
  <si>
    <r>
      <t>f</t>
    </r>
    <r>
      <rPr>
        <vertAlign val="subscript"/>
        <sz val="12"/>
        <color theme="1"/>
        <rFont val="HDA DIN Office"/>
      </rPr>
      <t>r</t>
    </r>
    <r>
      <rPr>
        <sz val="12"/>
        <color theme="1"/>
        <rFont val="HDA DIN Office"/>
      </rPr>
      <t xml:space="preserve"> in mm</t>
    </r>
  </si>
  <si>
    <t>μ in p.u.</t>
  </si>
  <si>
    <t>Karabag</t>
  </si>
  <si>
    <t>Smart</t>
  </si>
  <si>
    <t>175/65 R14</t>
  </si>
  <si>
    <t>Fließheck</t>
  </si>
  <si>
    <t>Asynchronmotor</t>
  </si>
  <si>
    <t>Verbrauch/Reichweite</t>
  </si>
  <si>
    <t>Beschleunigung</t>
  </si>
  <si>
    <t>Maximal-geschwindigkeit</t>
  </si>
  <si>
    <t>in s</t>
  </si>
  <si>
    <t>Endgeschwindigkeit in km/h</t>
  </si>
  <si>
    <t>0 auf x km/h in s</t>
  </si>
  <si>
    <t>Energieverbrauch</t>
  </si>
  <si>
    <t>in kWh / 100km</t>
  </si>
  <si>
    <t>Arbeitsspiel</t>
  </si>
  <si>
    <t>in km</t>
  </si>
  <si>
    <t>max. 
Reichweite</t>
  </si>
  <si>
    <t>inConstruction</t>
  </si>
  <si>
    <t>Blueprint</t>
  </si>
  <si>
    <t>New 500E</t>
  </si>
  <si>
    <t>Fortwo ED</t>
  </si>
  <si>
    <t>Renault</t>
  </si>
  <si>
    <t>ZOE</t>
  </si>
  <si>
    <t>E-up!</t>
  </si>
  <si>
    <t>VW</t>
  </si>
  <si>
    <t>Leaf</t>
  </si>
  <si>
    <t>e-Golf</t>
  </si>
  <si>
    <t>i3</t>
  </si>
  <si>
    <t>BMW</t>
  </si>
  <si>
    <t>Tesla Roadster</t>
  </si>
  <si>
    <t>Tesla Model S</t>
  </si>
  <si>
    <t>Tesla Motors</t>
  </si>
  <si>
    <t>n.n.</t>
  </si>
  <si>
    <r>
      <rPr>
        <u/>
        <sz val="11"/>
        <color theme="1"/>
        <rFont val="Calibri"/>
        <family val="2"/>
        <scheme val="minor"/>
      </rPr>
      <t>Inhalt:</t>
    </r>
    <r>
      <rPr>
        <sz val="11"/>
        <color theme="1"/>
        <rFont val="Calibri"/>
        <family val="2"/>
        <scheme val="minor"/>
      </rPr>
      <t xml:space="preserve">
Die Excel-Arbeitsblätter wurden mit größter Sorgfalt erstellt, jedoch nicht gegengeprüft. Fehler sind nicht ausgeschlossen. Für die Richtigkeit der Inhalte wird keine Gewähr übernommen. 
Bitte informieren Sie den Autor bzw. Ersteller über evtl. Fehler bzw. Erweiterungswünsche. </t>
    </r>
  </si>
  <si>
    <r>
      <rPr>
        <u/>
        <sz val="11"/>
        <color theme="1"/>
        <rFont val="Calibri"/>
        <family val="2"/>
        <scheme val="minor"/>
      </rPr>
      <t>Urheberrecht:</t>
    </r>
    <r>
      <rPr>
        <sz val="11"/>
        <color theme="1"/>
        <rFont val="Calibri"/>
        <family val="2"/>
        <scheme val="minor"/>
      </rPr>
      <t xml:space="preserve">
Die Vervielfältigung, Bearbeitung, Verbreitung und jede Art der Verwertung außerhalb des Studiums / der Lehre an der Hochschule Darmstadt bedürfen der schriftlichen Zustimmung des Autors bzw. Erstellers. Kopien dieser Datei sind nur für den privaten, nicht kommerziellen Gebrauch gestattet.</t>
    </r>
  </si>
  <si>
    <r>
      <rPr>
        <u/>
        <sz val="11"/>
        <color theme="1"/>
        <rFont val="Calibri"/>
        <family val="2"/>
        <scheme val="minor"/>
      </rPr>
      <t>Autor:</t>
    </r>
    <r>
      <rPr>
        <sz val="11"/>
        <color theme="1"/>
        <rFont val="Calibri"/>
        <family val="2"/>
        <scheme val="minor"/>
      </rPr>
      <t xml:space="preserve">
Prof. Dr. Christian Weiner
Fachbereich Elektrotechnik und Informationstechnik
Hochschule Darmstadt 
Birkenweg 8
64295 Darmstadt
christian.weiner@h-da.de
</t>
    </r>
  </si>
  <si>
    <r>
      <rPr>
        <u/>
        <sz val="11"/>
        <color theme="1"/>
        <rFont val="Calibri"/>
        <family val="2"/>
        <scheme val="minor"/>
      </rPr>
      <t>Bekannte Fehler:</t>
    </r>
    <r>
      <rPr>
        <sz val="11"/>
        <color theme="1"/>
        <rFont val="Calibri"/>
        <family val="2"/>
        <scheme val="minor"/>
      </rPr>
      <t xml:space="preserve">
</t>
    </r>
  </si>
  <si>
    <t>Lithium-Polymer</t>
  </si>
  <si>
    <t>Fahrzeugauswahl:</t>
  </si>
  <si>
    <t>n.n. 1</t>
  </si>
  <si>
    <t>n.n. 2</t>
  </si>
  <si>
    <t>n.n. 3</t>
  </si>
  <si>
    <t>MU+E</t>
  </si>
  <si>
    <t>TUM</t>
  </si>
  <si>
    <t>Hersteller:</t>
  </si>
  <si>
    <t>aktuelle Fahrzeugauswahl:</t>
  </si>
  <si>
    <t>kW bei</t>
  </si>
  <si>
    <t>Nm bei</t>
  </si>
  <si>
    <t>Motortyp:</t>
  </si>
  <si>
    <t>Antriebsart:</t>
  </si>
  <si>
    <t>Motoreinbaulage</t>
  </si>
  <si>
    <t>Frontantrieb</t>
  </si>
  <si>
    <t>Quer</t>
  </si>
  <si>
    <t>Motoreinbaulage:</t>
  </si>
  <si>
    <r>
      <t>η</t>
    </r>
    <r>
      <rPr>
        <vertAlign val="subscript"/>
        <sz val="12"/>
        <color theme="1"/>
        <rFont val="HDA DIN Office"/>
      </rPr>
      <t>Atotal</t>
    </r>
    <r>
      <rPr>
        <sz val="12"/>
        <color theme="1"/>
        <rFont val="HDA DIN Office"/>
      </rPr>
      <t xml:space="preserve"> in %</t>
    </r>
  </si>
  <si>
    <t>Gesamtübersetzung Antriebsstrang</t>
  </si>
  <si>
    <t>Gesamtwirkungsgrad Antriebsstrang</t>
  </si>
  <si>
    <t>Zul. Gesamtgewicht</t>
  </si>
  <si>
    <r>
      <t>Gesamtwirkungsgrad η</t>
    </r>
    <r>
      <rPr>
        <vertAlign val="subscript"/>
        <sz val="12"/>
        <color theme="1"/>
        <rFont val="HDA DIN Office"/>
      </rPr>
      <t>Atotal</t>
    </r>
    <r>
      <rPr>
        <sz val="12"/>
        <color theme="1"/>
        <rFont val="HDA DIN Office"/>
      </rPr>
      <t>:</t>
    </r>
  </si>
  <si>
    <r>
      <t>Motorleistung P</t>
    </r>
    <r>
      <rPr>
        <vertAlign val="subscript"/>
        <sz val="12"/>
        <color theme="1"/>
        <rFont val="HDA DIN Office"/>
      </rPr>
      <t>mot</t>
    </r>
    <r>
      <rPr>
        <sz val="12"/>
        <color theme="1"/>
        <rFont val="HDA DIN Office"/>
      </rPr>
      <t>:</t>
    </r>
  </si>
  <si>
    <r>
      <t>Motordrehmoment M</t>
    </r>
    <r>
      <rPr>
        <vertAlign val="subscript"/>
        <sz val="12"/>
        <color theme="1"/>
        <rFont val="HDA DIN Office"/>
      </rPr>
      <t>mot</t>
    </r>
    <r>
      <rPr>
        <sz val="12"/>
        <color theme="1"/>
        <rFont val="HDA DIN Office"/>
      </rPr>
      <t>:</t>
    </r>
  </si>
  <si>
    <r>
      <t>P</t>
    </r>
    <r>
      <rPr>
        <vertAlign val="subscript"/>
        <sz val="12"/>
        <color theme="1"/>
        <rFont val="HDA DIN Office"/>
      </rPr>
      <t>mot</t>
    </r>
    <r>
      <rPr>
        <sz val="12"/>
        <color theme="1"/>
        <rFont val="HDA DIN Office"/>
      </rPr>
      <t xml:space="preserve"> in kW</t>
    </r>
  </si>
  <si>
    <r>
      <t>P</t>
    </r>
    <r>
      <rPr>
        <vertAlign val="subscript"/>
        <sz val="12"/>
        <color theme="1"/>
        <rFont val="HDA DIN Office"/>
      </rPr>
      <t>mot</t>
    </r>
    <r>
      <rPr>
        <sz val="12"/>
        <color theme="1"/>
        <rFont val="HDA DIN Office"/>
      </rPr>
      <t xml:space="preserve"> in PS</t>
    </r>
  </si>
  <si>
    <r>
      <t>M</t>
    </r>
    <r>
      <rPr>
        <vertAlign val="subscript"/>
        <sz val="12"/>
        <color theme="1"/>
        <rFont val="HDA DIN Office"/>
      </rPr>
      <t>mot</t>
    </r>
    <r>
      <rPr>
        <sz val="12"/>
        <color theme="1"/>
        <rFont val="HDA DIN Office"/>
      </rPr>
      <t xml:space="preserve"> in Nm</t>
    </r>
  </si>
  <si>
    <t>Karrosserietyp:</t>
  </si>
  <si>
    <r>
      <t>Luftwiderstandsbeiwert c</t>
    </r>
    <r>
      <rPr>
        <vertAlign val="subscript"/>
        <sz val="12"/>
        <color theme="1"/>
        <rFont val="HDA DIN Office"/>
      </rPr>
      <t>w</t>
    </r>
    <r>
      <rPr>
        <sz val="12"/>
        <color theme="1"/>
        <rFont val="HDA DIN Office"/>
      </rPr>
      <t>:</t>
    </r>
  </si>
  <si>
    <r>
      <t>m</t>
    </r>
    <r>
      <rPr>
        <vertAlign val="superscript"/>
        <sz val="12"/>
        <color theme="1"/>
        <rFont val="HDA DIN Office"/>
      </rPr>
      <t>2</t>
    </r>
  </si>
  <si>
    <t>Reifengröße:</t>
  </si>
  <si>
    <r>
      <t>Abrollumfang U</t>
    </r>
    <r>
      <rPr>
        <vertAlign val="subscript"/>
        <sz val="12"/>
        <color theme="1"/>
        <rFont val="HDA DIN Office"/>
      </rPr>
      <t>A</t>
    </r>
    <r>
      <rPr>
        <sz val="12"/>
        <color theme="1"/>
        <rFont val="HDA DIN Office"/>
      </rPr>
      <t>:</t>
    </r>
  </si>
  <si>
    <r>
      <t>dynamischer Halbmesser r</t>
    </r>
    <r>
      <rPr>
        <vertAlign val="subscript"/>
        <sz val="12"/>
        <color theme="1"/>
        <rFont val="HDA DIN Office"/>
      </rPr>
      <t>dyn</t>
    </r>
    <r>
      <rPr>
        <sz val="12"/>
        <color theme="1"/>
        <rFont val="HDA DIN Office"/>
      </rPr>
      <t>:</t>
    </r>
  </si>
  <si>
    <r>
      <t>Rollwiderstandsbeiwert f</t>
    </r>
    <r>
      <rPr>
        <vertAlign val="subscript"/>
        <sz val="12"/>
        <color theme="1"/>
        <rFont val="HDA DIN Office"/>
      </rPr>
      <t>r</t>
    </r>
    <r>
      <rPr>
        <sz val="12"/>
        <color theme="1"/>
        <rFont val="HDA DIN Office"/>
      </rPr>
      <t>:</t>
    </r>
  </si>
  <si>
    <t>Stirnfläche A:</t>
  </si>
  <si>
    <t>Zuladung:</t>
  </si>
  <si>
    <r>
      <t>kg/m</t>
    </r>
    <r>
      <rPr>
        <vertAlign val="superscript"/>
        <sz val="12"/>
        <color theme="1"/>
        <rFont val="HDA DIN Office"/>
      </rPr>
      <t>3</t>
    </r>
  </si>
  <si>
    <t xml:space="preserve">Luftdichte ρ: </t>
  </si>
  <si>
    <t xml:space="preserve">Fahrzeugleergewicht </t>
  </si>
  <si>
    <t>(mit Fahrer):</t>
  </si>
  <si>
    <t>Gesamtgewicht:</t>
  </si>
  <si>
    <t>zulässiges</t>
  </si>
  <si>
    <r>
      <t>M</t>
    </r>
    <r>
      <rPr>
        <vertAlign val="subscript"/>
        <sz val="12"/>
        <color theme="1"/>
        <rFont val="HDA DIN Office"/>
      </rPr>
      <t>mot</t>
    </r>
    <r>
      <rPr>
        <sz val="12"/>
        <color theme="1"/>
        <rFont val="HDA DIN Office"/>
      </rPr>
      <t>:</t>
    </r>
  </si>
  <si>
    <r>
      <t>P</t>
    </r>
    <r>
      <rPr>
        <vertAlign val="subscript"/>
        <sz val="12"/>
        <color theme="1"/>
        <rFont val="HDA DIN Office"/>
      </rPr>
      <t>mot</t>
    </r>
    <r>
      <rPr>
        <sz val="12"/>
        <color theme="1"/>
        <rFont val="HDA DIN Office"/>
      </rPr>
      <t>:</t>
    </r>
  </si>
  <si>
    <r>
      <t>n</t>
    </r>
    <r>
      <rPr>
        <vertAlign val="subscript"/>
        <sz val="12"/>
        <color theme="1"/>
        <rFont val="HDA DIN Office"/>
      </rPr>
      <t>mot</t>
    </r>
    <r>
      <rPr>
        <sz val="12"/>
        <color theme="1"/>
        <rFont val="HDA DIN Office"/>
      </rPr>
      <t>:</t>
    </r>
  </si>
  <si>
    <t>Karrosserie</t>
  </si>
  <si>
    <t>Fahrzeugwiderstände bei Maximalgeschwindigkeit</t>
  </si>
  <si>
    <t>Motorleistungsanforderung bei Maximalgeschwindigkeit</t>
  </si>
  <si>
    <t>Fahrzeug:</t>
  </si>
  <si>
    <t>Fahren in der Ebene:</t>
  </si>
  <si>
    <t>Zugkraft:</t>
  </si>
  <si>
    <t>N</t>
  </si>
  <si>
    <r>
      <t>n</t>
    </r>
    <r>
      <rPr>
        <vertAlign val="subscript"/>
        <sz val="12"/>
        <rFont val="HDA DIN Office"/>
      </rPr>
      <t>mot</t>
    </r>
    <r>
      <rPr>
        <sz val="12"/>
        <rFont val="HDA DIN Office"/>
      </rPr>
      <t xml:space="preserve"> in 1/min</t>
    </r>
  </si>
  <si>
    <r>
      <t>P</t>
    </r>
    <r>
      <rPr>
        <vertAlign val="subscript"/>
        <sz val="12"/>
        <rFont val="HDA DIN Office"/>
      </rPr>
      <t>mot</t>
    </r>
    <r>
      <rPr>
        <sz val="12"/>
        <rFont val="HDA DIN Office"/>
      </rPr>
      <t xml:space="preserve"> in kW</t>
    </r>
  </si>
  <si>
    <r>
      <t>M</t>
    </r>
    <r>
      <rPr>
        <vertAlign val="subscript"/>
        <sz val="12"/>
        <rFont val="HDA DIN Office"/>
      </rPr>
      <t>mot</t>
    </r>
    <r>
      <rPr>
        <sz val="12"/>
        <rFont val="HDA DIN Office"/>
      </rPr>
      <t xml:space="preserve"> in Nm</t>
    </r>
  </si>
  <si>
    <t>v in km/h</t>
  </si>
  <si>
    <r>
      <t>F</t>
    </r>
    <r>
      <rPr>
        <vertAlign val="subscript"/>
        <sz val="12"/>
        <rFont val="HDA DIN Office"/>
      </rPr>
      <t>WL</t>
    </r>
    <r>
      <rPr>
        <sz val="12"/>
        <rFont val="HDA DIN Office"/>
      </rPr>
      <t xml:space="preserve"> in N</t>
    </r>
  </si>
  <si>
    <r>
      <t>F</t>
    </r>
    <r>
      <rPr>
        <vertAlign val="subscript"/>
        <sz val="12"/>
        <rFont val="HDA DIN Office"/>
      </rPr>
      <t>Z</t>
    </r>
    <r>
      <rPr>
        <sz val="12"/>
        <rFont val="HDA DIN Office"/>
      </rPr>
      <t xml:space="preserve"> in N</t>
    </r>
  </si>
  <si>
    <r>
      <t>F</t>
    </r>
    <r>
      <rPr>
        <vertAlign val="subscript"/>
        <sz val="12"/>
        <rFont val="HDA DIN Office"/>
      </rPr>
      <t>WRR</t>
    </r>
    <r>
      <rPr>
        <sz val="12"/>
        <rFont val="HDA DIN Office"/>
      </rPr>
      <t xml:space="preserve"> in N</t>
    </r>
  </si>
  <si>
    <t>p in %</t>
  </si>
  <si>
    <t>Fahrzeug-geschwindigkeit</t>
  </si>
  <si>
    <t>Steigungs-widerstand</t>
  </si>
  <si>
    <t>Windgeschwindigkeit:</t>
  </si>
  <si>
    <t>Fahren am Hang:</t>
  </si>
  <si>
    <r>
      <t>F</t>
    </r>
    <r>
      <rPr>
        <vertAlign val="subscript"/>
        <sz val="12"/>
        <rFont val="HDA DIN Office"/>
      </rPr>
      <t>WSt</t>
    </r>
    <r>
      <rPr>
        <sz val="12"/>
        <rFont val="HDA DIN Office"/>
      </rPr>
      <t xml:space="preserve"> in N</t>
    </r>
  </si>
  <si>
    <r>
      <t>F</t>
    </r>
    <r>
      <rPr>
        <vertAlign val="subscript"/>
        <sz val="12"/>
        <rFont val="HDA DIN Office"/>
      </rPr>
      <t>WFzg</t>
    </r>
    <r>
      <rPr>
        <sz val="12"/>
        <rFont val="HDA DIN Office"/>
      </rPr>
      <t xml:space="preserve"> in N</t>
    </r>
  </si>
  <si>
    <t>Fahrzeug-widerstand</t>
  </si>
  <si>
    <t>Fahr-widerstand</t>
  </si>
  <si>
    <r>
      <t>F</t>
    </r>
    <r>
      <rPr>
        <b/>
        <vertAlign val="subscript"/>
        <sz val="12"/>
        <rFont val="HDA DIN Office"/>
      </rPr>
      <t>WF</t>
    </r>
    <r>
      <rPr>
        <b/>
        <sz val="12"/>
        <rFont val="HDA DIN Office"/>
      </rPr>
      <t xml:space="preserve"> in N</t>
    </r>
  </si>
  <si>
    <r>
      <t>F</t>
    </r>
    <r>
      <rPr>
        <b/>
        <vertAlign val="subscript"/>
        <sz val="12"/>
        <rFont val="HDA DIN Office"/>
      </rPr>
      <t>WFzg</t>
    </r>
    <r>
      <rPr>
        <b/>
        <sz val="12"/>
        <rFont val="HDA DIN Office"/>
      </rPr>
      <t xml:space="preserve"> in N</t>
    </r>
  </si>
  <si>
    <t>Motor-drehzahl</t>
  </si>
  <si>
    <t>Motor-leistung</t>
  </si>
  <si>
    <t>Motor-moment</t>
  </si>
  <si>
    <t>Windgeschwindigkeiten</t>
  </si>
  <si>
    <t>Windstille</t>
  </si>
  <si>
    <t>geringer Wind</t>
  </si>
  <si>
    <t>leichter Wind</t>
  </si>
  <si>
    <t>schwacher Wind</t>
  </si>
  <si>
    <t>frischer Wind</t>
  </si>
  <si>
    <t>starker Wind</t>
  </si>
  <si>
    <t>aktuelle Windgeschwindigkeitenwahl:</t>
  </si>
  <si>
    <t>v</t>
  </si>
  <si>
    <r>
      <t>F</t>
    </r>
    <r>
      <rPr>
        <vertAlign val="subscript"/>
        <sz val="12"/>
        <rFont val="HDA DIN Office"/>
      </rPr>
      <t>Z</t>
    </r>
  </si>
  <si>
    <r>
      <t>F</t>
    </r>
    <r>
      <rPr>
        <vertAlign val="subscript"/>
        <sz val="12"/>
        <rFont val="HDA DIN Office"/>
      </rPr>
      <t>WL</t>
    </r>
  </si>
  <si>
    <r>
      <t>F</t>
    </r>
    <r>
      <rPr>
        <vertAlign val="subscript"/>
        <sz val="12"/>
        <rFont val="HDA DIN Office"/>
      </rPr>
      <t>WRR</t>
    </r>
  </si>
  <si>
    <r>
      <t>F</t>
    </r>
    <r>
      <rPr>
        <b/>
        <vertAlign val="subscript"/>
        <sz val="12"/>
        <rFont val="HDA DIN Office"/>
      </rPr>
      <t>WFzg</t>
    </r>
  </si>
  <si>
    <t>(bei Windstille)</t>
  </si>
  <si>
    <t>in N</t>
  </si>
  <si>
    <t>Tabellen:</t>
  </si>
  <si>
    <r>
      <t>Luftwiderstand F</t>
    </r>
    <r>
      <rPr>
        <vertAlign val="subscript"/>
        <sz val="12"/>
        <color theme="1"/>
        <rFont val="HDA DIN Office"/>
      </rPr>
      <t>WL</t>
    </r>
    <r>
      <rPr>
        <sz val="12"/>
        <color theme="1"/>
        <rFont val="HDA DIN Office"/>
      </rPr>
      <t>:</t>
    </r>
  </si>
  <si>
    <r>
      <t>Rollwiderstand F</t>
    </r>
    <r>
      <rPr>
        <vertAlign val="subscript"/>
        <sz val="12"/>
        <color theme="1"/>
        <rFont val="HDA DIN Office"/>
      </rPr>
      <t>WRR</t>
    </r>
    <r>
      <rPr>
        <sz val="12"/>
        <color theme="1"/>
        <rFont val="HDA DIN Office"/>
      </rPr>
      <t>:</t>
    </r>
  </si>
  <si>
    <t>Allgemein Fahren</t>
  </si>
  <si>
    <r>
      <t>F</t>
    </r>
    <r>
      <rPr>
        <vertAlign val="subscript"/>
        <sz val="12"/>
        <rFont val="HDA DIN Office"/>
      </rPr>
      <t>WSt</t>
    </r>
  </si>
  <si>
    <t>mäßiger Wind</t>
  </si>
  <si>
    <t>grad</t>
  </si>
  <si>
    <t>rad</t>
  </si>
  <si>
    <t>in rad/s</t>
  </si>
  <si>
    <r>
      <t>n</t>
    </r>
    <r>
      <rPr>
        <vertAlign val="subscript"/>
        <sz val="12"/>
        <color theme="1"/>
        <rFont val="HDA DIN Office"/>
      </rPr>
      <t>mot</t>
    </r>
  </si>
  <si>
    <r>
      <t>M</t>
    </r>
    <r>
      <rPr>
        <vertAlign val="subscript"/>
        <sz val="12"/>
        <color theme="1"/>
        <rFont val="HDA DIN Office"/>
      </rPr>
      <t>mot</t>
    </r>
  </si>
  <si>
    <t>Motorzugkraftbegrenzung</t>
  </si>
  <si>
    <t>Nissan</t>
  </si>
  <si>
    <t>Anhaltswerte für den Wirkungsgrad einzelner Bauteile des Fahrzeug-Antriebsstrangs</t>
  </si>
  <si>
    <t>Typische Anordnungen für Motor, Getriebe und angetriebene Achse</t>
  </si>
  <si>
    <t>Bosch Grundlagen der Fahrzeug- und Motorentechnik; K. Reif; Vieweg+Teubner; 2011</t>
  </si>
  <si>
    <t>Grundlagen der Kraftfahrzeugtechnik; K.-L. Haken; Hanser; 2013</t>
  </si>
  <si>
    <r>
      <t>F</t>
    </r>
    <r>
      <rPr>
        <b/>
        <vertAlign val="subscript"/>
        <sz val="12"/>
        <rFont val="HDA DIN Office"/>
      </rPr>
      <t>W</t>
    </r>
  </si>
  <si>
    <r>
      <t>F</t>
    </r>
    <r>
      <rPr>
        <b/>
        <vertAlign val="subscript"/>
        <sz val="12"/>
        <rFont val="HDA DIN Office"/>
      </rPr>
      <t>W</t>
    </r>
    <r>
      <rPr>
        <b/>
        <sz val="12"/>
        <rFont val="HDA DIN Office"/>
      </rPr>
      <t xml:space="preserve"> = F</t>
    </r>
    <r>
      <rPr>
        <b/>
        <vertAlign val="subscript"/>
        <sz val="12"/>
        <rFont val="HDA DIN Office"/>
      </rPr>
      <t>WFzg</t>
    </r>
  </si>
  <si>
    <t>Effizienklasse</t>
  </si>
  <si>
    <r>
      <t>c</t>
    </r>
    <r>
      <rPr>
        <vertAlign val="subscript"/>
        <sz val="12"/>
        <color theme="1"/>
        <rFont val="HDA DIN Office"/>
      </rPr>
      <t>r0</t>
    </r>
  </si>
  <si>
    <r>
      <t>c</t>
    </r>
    <r>
      <rPr>
        <vertAlign val="subscript"/>
        <sz val="12"/>
        <color theme="1"/>
        <rFont val="HDA DIN Office"/>
      </rPr>
      <t>r1</t>
    </r>
  </si>
  <si>
    <r>
      <t>c</t>
    </r>
    <r>
      <rPr>
        <vertAlign val="subscript"/>
        <sz val="12"/>
        <color theme="1"/>
        <rFont val="HDA DIN Office"/>
      </rPr>
      <t>r2</t>
    </r>
  </si>
  <si>
    <t>Animation Steigung &amp; Wind</t>
  </si>
  <si>
    <t>⁰</t>
  </si>
  <si>
    <t>Höhenmeter</t>
  </si>
  <si>
    <r>
      <t>i</t>
    </r>
    <r>
      <rPr>
        <vertAlign val="subscript"/>
        <sz val="12"/>
        <color theme="1"/>
        <rFont val="HDA DIN Office"/>
      </rPr>
      <t>Atotal</t>
    </r>
    <r>
      <rPr>
        <sz val="12"/>
        <color theme="1"/>
        <rFont val="HDA DIN Office"/>
      </rPr>
      <t xml:space="preserve"> in p.u.</t>
    </r>
  </si>
  <si>
    <r>
      <t>Gesamtübersetzung i</t>
    </r>
    <r>
      <rPr>
        <vertAlign val="subscript"/>
        <sz val="12"/>
        <color theme="1"/>
        <rFont val="HDA DIN Office"/>
      </rPr>
      <t>Atotal</t>
    </r>
    <r>
      <rPr>
        <sz val="12"/>
        <color theme="1"/>
        <rFont val="HDA DIN Office"/>
      </rPr>
      <t>:</t>
    </r>
  </si>
  <si>
    <r>
      <t>Gesamtfahrzeugwiderstand F</t>
    </r>
    <r>
      <rPr>
        <vertAlign val="subscript"/>
        <sz val="12"/>
        <color theme="1"/>
        <rFont val="HDA DIN Office"/>
      </rPr>
      <t>W0</t>
    </r>
    <r>
      <rPr>
        <sz val="12"/>
        <color theme="1"/>
        <rFont val="HDA DIN Office"/>
      </rPr>
      <t>:</t>
    </r>
  </si>
  <si>
    <t>Anhaltswerte für den Gesamtwirkungsgrad des Fahrzeug-Antriebsstrangs</t>
  </si>
  <si>
    <t>Bosch Kraftfahrtechnisches Taschenbuch</t>
  </si>
  <si>
    <t>Schlupf Null</t>
  </si>
  <si>
    <t>mit Schlupf</t>
  </si>
  <si>
    <r>
      <t>Maximalgeschwindigkeit v</t>
    </r>
    <r>
      <rPr>
        <vertAlign val="subscript"/>
        <sz val="12"/>
        <color theme="1"/>
        <rFont val="HDA DIN Office"/>
      </rPr>
      <t>x,max</t>
    </r>
    <r>
      <rPr>
        <sz val="12"/>
        <color theme="1"/>
        <rFont val="HDA DIN Office"/>
      </rPr>
      <t>:</t>
    </r>
  </si>
  <si>
    <r>
      <t>Schlupf λ</t>
    </r>
    <r>
      <rPr>
        <vertAlign val="subscript"/>
        <sz val="12"/>
        <color theme="1"/>
        <rFont val="HDA DIN Office"/>
      </rPr>
      <t>A</t>
    </r>
    <r>
      <rPr>
        <sz val="12"/>
        <color theme="1"/>
        <rFont val="HDA DIN Office"/>
      </rPr>
      <t>:</t>
    </r>
  </si>
  <si>
    <t>𝐴 ≈ 0,81... 0,9∙(𝐵∙𝐻)</t>
  </si>
  <si>
    <t>Abschätzen der Stirnfläche</t>
  </si>
  <si>
    <r>
      <t>Richtwerte für den Luftwiderstandsbeiwert c</t>
    </r>
    <r>
      <rPr>
        <vertAlign val="subscript"/>
        <sz val="14"/>
        <color theme="1"/>
        <rFont val="HDA DIN Office"/>
      </rPr>
      <t>w</t>
    </r>
  </si>
  <si>
    <t>Lithium-Ionen</t>
  </si>
  <si>
    <t>Heckantrieb</t>
  </si>
  <si>
    <t>125/80 R 13</t>
  </si>
  <si>
    <t>Synchronmotor</t>
  </si>
  <si>
    <t>175/55 R 15</t>
  </si>
  <si>
    <t>Front Quer</t>
  </si>
  <si>
    <t>165/65 R 15</t>
  </si>
  <si>
    <t>185/65 R 15</t>
  </si>
  <si>
    <t>205/55 R 16</t>
  </si>
  <si>
    <t>155/70 R 19</t>
  </si>
  <si>
    <t>Heck o.Allrad</t>
  </si>
  <si>
    <t>Front-Heck Quer</t>
  </si>
  <si>
    <t>254/45 R 19</t>
  </si>
  <si>
    <t>Heck Quer</t>
  </si>
  <si>
    <t>Roadster</t>
  </si>
  <si>
    <t>225/45 R 17</t>
  </si>
  <si>
    <t>rot : Schätzwerte</t>
  </si>
  <si>
    <t>Kombilimousine</t>
  </si>
  <si>
    <t>Kombicoupe</t>
  </si>
  <si>
    <t>Schrägheck</t>
  </si>
  <si>
    <t>alles Andere : Herstellerangaben</t>
  </si>
  <si>
    <t>Twizy</t>
  </si>
  <si>
    <t>Hinten Quer</t>
  </si>
  <si>
    <t>Soul EV</t>
  </si>
  <si>
    <t>Kia</t>
  </si>
  <si>
    <t>GM</t>
  </si>
  <si>
    <t>EV1</t>
  </si>
  <si>
    <t>Focus Electric</t>
  </si>
  <si>
    <t>Ford</t>
  </si>
  <si>
    <t>C-Zero</t>
  </si>
  <si>
    <t>Citroen</t>
  </si>
  <si>
    <t>iOn</t>
  </si>
  <si>
    <t>Peugeot</t>
  </si>
  <si>
    <t>155/70 R19</t>
  </si>
  <si>
    <t>Fahrwiderstandskennlinien</t>
  </si>
  <si>
    <r>
      <t>F</t>
    </r>
    <r>
      <rPr>
        <b/>
        <vertAlign val="subscript"/>
        <sz val="12"/>
        <rFont val="HDA DIN Office"/>
      </rPr>
      <t>W0</t>
    </r>
  </si>
  <si>
    <r>
      <t>F</t>
    </r>
    <r>
      <rPr>
        <b/>
        <vertAlign val="subscript"/>
        <sz val="12"/>
        <rFont val="HDA DIN Office"/>
      </rPr>
      <t>W4%</t>
    </r>
  </si>
  <si>
    <r>
      <t>F</t>
    </r>
    <r>
      <rPr>
        <b/>
        <vertAlign val="subscript"/>
        <sz val="12"/>
        <rFont val="HDA DIN Office"/>
      </rPr>
      <t>W8%</t>
    </r>
  </si>
  <si>
    <r>
      <t>F</t>
    </r>
    <r>
      <rPr>
        <b/>
        <vertAlign val="subscript"/>
        <sz val="12"/>
        <rFont val="HDA DIN Office"/>
      </rPr>
      <t>W12%</t>
    </r>
  </si>
  <si>
    <r>
      <t>F</t>
    </r>
    <r>
      <rPr>
        <vertAlign val="subscript"/>
        <sz val="12"/>
        <rFont val="HDA DIN Office"/>
      </rPr>
      <t>WSt(12%)</t>
    </r>
  </si>
  <si>
    <r>
      <t>F</t>
    </r>
    <r>
      <rPr>
        <b/>
        <vertAlign val="subscript"/>
        <sz val="12"/>
        <rFont val="HDA DIN Office"/>
      </rPr>
      <t>W16%</t>
    </r>
  </si>
  <si>
    <r>
      <t>F</t>
    </r>
    <r>
      <rPr>
        <vertAlign val="subscript"/>
        <sz val="12"/>
        <rFont val="HDA DIN Office"/>
      </rPr>
      <t>WSt(16%)</t>
    </r>
  </si>
  <si>
    <r>
      <t>F</t>
    </r>
    <r>
      <rPr>
        <vertAlign val="subscript"/>
        <sz val="12"/>
        <rFont val="HDA DIN Office"/>
      </rPr>
      <t>WSt(20%)</t>
    </r>
  </si>
  <si>
    <r>
      <t>F</t>
    </r>
    <r>
      <rPr>
        <vertAlign val="subscript"/>
        <sz val="12"/>
        <rFont val="HDA DIN Office"/>
      </rPr>
      <t>WSt(24%)</t>
    </r>
  </si>
  <si>
    <r>
      <t>F</t>
    </r>
    <r>
      <rPr>
        <b/>
        <vertAlign val="subscript"/>
        <sz val="12"/>
        <rFont val="HDA DIN Office"/>
      </rPr>
      <t>W120%</t>
    </r>
  </si>
  <si>
    <r>
      <t>F</t>
    </r>
    <r>
      <rPr>
        <b/>
        <vertAlign val="subscript"/>
        <sz val="12"/>
        <rFont val="HDA DIN Office"/>
      </rPr>
      <t>W24%</t>
    </r>
  </si>
  <si>
    <r>
      <t>F</t>
    </r>
    <r>
      <rPr>
        <vertAlign val="subscript"/>
        <sz val="12"/>
        <rFont val="HDA DIN Office"/>
      </rPr>
      <t>WSt(36%)</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</si>
</sst>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1" x14ac:knownFonts="1">
    <font>
      <sz val="11"/>
      <color theme="1"/>
      <name val="Calibri"/>
      <family val="2"/>
      <scheme val="minor"/>
    </font>
    <font>
      <b/>
      <sz val="11"/>
      <color theme="1"/>
      <name val="Calibri"/>
      <family val="2"/>
      <scheme val="minor"/>
    </font>
    <font>
      <sz val="11"/>
      <color theme="1"/>
      <name val="HDA DIN Office"/>
    </font>
    <font>
      <sz val="14"/>
      <color theme="1"/>
      <name val="HDA DIN Office"/>
    </font>
    <font>
      <sz val="12"/>
      <color theme="1"/>
      <name val="HDA DIN Office"/>
    </font>
    <font>
      <b/>
      <sz val="12"/>
      <color theme="1"/>
      <name val="HDA DIN Office"/>
    </font>
    <font>
      <vertAlign val="subscript"/>
      <sz val="12"/>
      <color theme="1"/>
      <name val="HDA DIN Office"/>
    </font>
    <font>
      <b/>
      <u/>
      <sz val="12"/>
      <color theme="1"/>
      <name val="HDA DIN Office"/>
    </font>
    <font>
      <b/>
      <sz val="12"/>
      <name val="HDA DIN Office"/>
    </font>
    <font>
      <b/>
      <sz val="11"/>
      <name val="Calibri"/>
      <family val="2"/>
      <scheme val="minor"/>
    </font>
    <font>
      <vertAlign val="superscript"/>
      <sz val="12"/>
      <color theme="1"/>
      <name val="HDA DIN Office"/>
    </font>
    <font>
      <sz val="8"/>
      <color theme="1"/>
      <name val="HDA DIN Office"/>
    </font>
    <font>
      <sz val="10"/>
      <color theme="1"/>
      <name val="HDA DIN Office"/>
    </font>
    <font>
      <b/>
      <sz val="14"/>
      <color theme="1"/>
      <name val="HDA DIN Office"/>
    </font>
    <font>
      <sz val="14"/>
      <color theme="1"/>
      <name val="Calibri"/>
      <family val="2"/>
      <scheme val="minor"/>
    </font>
    <font>
      <b/>
      <sz val="14"/>
      <name val="HDA DIN Office"/>
    </font>
    <font>
      <b/>
      <sz val="14"/>
      <name val="Calibri"/>
      <family val="2"/>
      <scheme val="minor"/>
    </font>
    <font>
      <b/>
      <sz val="14"/>
      <color theme="1"/>
      <name val="Calibri"/>
      <family val="2"/>
      <scheme val="minor"/>
    </font>
    <font>
      <sz val="14"/>
      <name val="Calibri"/>
      <family val="2"/>
      <scheme val="minor"/>
    </font>
    <font>
      <u/>
      <sz val="11"/>
      <color theme="1"/>
      <name val="Calibri"/>
      <family val="2"/>
      <scheme val="minor"/>
    </font>
    <font>
      <u/>
      <sz val="12"/>
      <color theme="1"/>
      <name val="HDA DIN Office"/>
    </font>
    <font>
      <sz val="12"/>
      <name val="HDA DIN Office"/>
    </font>
    <font>
      <sz val="12"/>
      <color theme="0" tint="-0.249977111117893"/>
      <name val="HDA DIN Office"/>
    </font>
    <font>
      <vertAlign val="subscript"/>
      <sz val="12"/>
      <name val="HDA DIN Office"/>
    </font>
    <font>
      <b/>
      <vertAlign val="subscript"/>
      <sz val="12"/>
      <name val="HDA DIN Office"/>
    </font>
    <font>
      <sz val="12"/>
      <color theme="1"/>
      <name val="Calibri"/>
      <family val="2"/>
      <scheme val="minor"/>
    </font>
    <font>
      <sz val="12"/>
      <name val="Calibri"/>
      <family val="2"/>
      <scheme val="minor"/>
    </font>
    <font>
      <vertAlign val="subscript"/>
      <sz val="14"/>
      <color theme="1"/>
      <name val="HDA DIN Office"/>
    </font>
    <font>
      <sz val="12"/>
      <color rgb="FFFF0000"/>
      <name val="HDA DIN Office"/>
    </font>
    <font>
      <sz val="12"/>
      <color theme="1"/>
      <name val="Calibri"/>
      <family val="2"/>
    </font>
    <font>
      <b/>
      <sz val="12"/>
      <color rgb="FF0070C0"/>
      <name val="HDA DIN Office"/>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60">
    <border>
      <left/>
      <right/>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ck">
        <color auto="1"/>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ck">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ck">
        <color auto="1"/>
      </right>
      <top/>
      <bottom style="medium">
        <color auto="1"/>
      </bottom>
      <diagonal/>
    </border>
    <border>
      <left style="thick">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ck">
        <color auto="1"/>
      </right>
      <top style="medium">
        <color auto="1"/>
      </top>
      <bottom/>
      <diagonal/>
    </border>
    <border>
      <left style="thick">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style="thin">
        <color auto="1"/>
      </left>
      <right/>
      <top style="thick">
        <color auto="1"/>
      </top>
      <bottom/>
      <diagonal/>
    </border>
    <border>
      <left/>
      <right style="thin">
        <color auto="1"/>
      </right>
      <top style="thick">
        <color auto="1"/>
      </top>
      <bottom/>
      <diagonal/>
    </border>
    <border>
      <left/>
      <right style="thin">
        <color auto="1"/>
      </right>
      <top/>
      <bottom/>
      <diagonal/>
    </border>
    <border>
      <left style="thin">
        <color auto="1"/>
      </left>
      <right/>
      <top/>
      <bottom/>
      <diagonal/>
    </border>
    <border>
      <left style="thin">
        <color auto="1"/>
      </left>
      <right style="dashed">
        <color auto="1"/>
      </right>
      <top/>
      <bottom style="medium">
        <color auto="1"/>
      </bottom>
      <diagonal/>
    </border>
    <border>
      <left style="dashed">
        <color auto="1"/>
      </left>
      <right style="dashed">
        <color auto="1"/>
      </right>
      <top/>
      <bottom style="medium">
        <color auto="1"/>
      </bottom>
      <diagonal/>
    </border>
    <border>
      <left style="dashed">
        <color auto="1"/>
      </left>
      <right style="thin">
        <color auto="1"/>
      </right>
      <top/>
      <bottom style="medium">
        <color auto="1"/>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dashed">
        <color auto="1"/>
      </right>
      <top/>
      <bottom style="thick">
        <color auto="1"/>
      </bottom>
      <diagonal/>
    </border>
    <border>
      <left style="dashed">
        <color auto="1"/>
      </left>
      <right style="dashed">
        <color auto="1"/>
      </right>
      <top/>
      <bottom style="thick">
        <color auto="1"/>
      </bottom>
      <diagonal/>
    </border>
    <border>
      <left style="dashed">
        <color auto="1"/>
      </left>
      <right style="thin">
        <color auto="1"/>
      </right>
      <top/>
      <bottom style="thick">
        <color auto="1"/>
      </bottom>
      <diagonal/>
    </border>
    <border>
      <left style="thin">
        <color auto="1"/>
      </left>
      <right style="dashed">
        <color auto="1"/>
      </right>
      <top style="thick">
        <color auto="1"/>
      </top>
      <bottom/>
      <diagonal/>
    </border>
    <border>
      <left style="thick">
        <color auto="1"/>
      </left>
      <right style="dashed">
        <color auto="1"/>
      </right>
      <top/>
      <bottom style="thick">
        <color auto="1"/>
      </bottom>
      <diagonal/>
    </border>
    <border>
      <left/>
      <right style="thin">
        <color auto="1"/>
      </right>
      <top/>
      <bottom style="medium">
        <color auto="1"/>
      </bottom>
      <diagonal/>
    </border>
    <border>
      <left/>
      <right style="thin">
        <color auto="1"/>
      </right>
      <top/>
      <bottom style="thick">
        <color auto="1"/>
      </bottom>
      <diagonal/>
    </border>
    <border>
      <left style="thick">
        <color auto="1"/>
      </left>
      <right style="dashed">
        <color auto="1"/>
      </right>
      <top/>
      <bottom/>
      <diagonal/>
    </border>
    <border>
      <left style="thick">
        <color auto="1"/>
      </left>
      <right style="dashed">
        <color auto="1"/>
      </right>
      <top/>
      <bottom style="medium">
        <color auto="1"/>
      </bottom>
      <diagonal/>
    </border>
    <border>
      <left style="thick">
        <color auto="1"/>
      </left>
      <right style="dashed">
        <color auto="1"/>
      </right>
      <top style="thick">
        <color auto="1"/>
      </top>
      <bottom/>
      <diagonal/>
    </border>
    <border>
      <left style="dashed">
        <color auto="1"/>
      </left>
      <right style="dashed">
        <color auto="1"/>
      </right>
      <top style="thick">
        <color auto="1"/>
      </top>
      <bottom/>
      <diagonal/>
    </border>
    <border>
      <left style="dashed">
        <color auto="1"/>
      </left>
      <right style="thin">
        <color auto="1"/>
      </right>
      <top style="thick">
        <color auto="1"/>
      </top>
      <bottom/>
      <diagonal/>
    </border>
    <border>
      <left style="dashed">
        <color auto="1"/>
      </left>
      <right style="thick">
        <color auto="1"/>
      </right>
      <top style="thick">
        <color auto="1"/>
      </top>
      <bottom/>
      <diagonal/>
    </border>
    <border>
      <left style="dashed">
        <color auto="1"/>
      </left>
      <right style="thick">
        <color auto="1"/>
      </right>
      <top/>
      <bottom/>
      <diagonal/>
    </border>
    <border>
      <left style="dashed">
        <color auto="1"/>
      </left>
      <right style="thick">
        <color auto="1"/>
      </right>
      <top/>
      <bottom style="medium">
        <color auto="1"/>
      </bottom>
      <diagonal/>
    </border>
    <border>
      <left style="dashed">
        <color auto="1"/>
      </left>
      <right style="thick">
        <color auto="1"/>
      </right>
      <top/>
      <bottom style="thick">
        <color auto="1"/>
      </bottom>
      <diagonal/>
    </border>
    <border>
      <left style="thin">
        <color auto="1"/>
      </left>
      <right/>
      <top/>
      <bottom style="medium">
        <color auto="1"/>
      </bottom>
      <diagonal/>
    </border>
    <border>
      <left style="thin">
        <color auto="1"/>
      </left>
      <right/>
      <top/>
      <bottom style="thick">
        <color auto="1"/>
      </bottom>
      <diagonal/>
    </border>
    <border>
      <left style="thin">
        <color auto="1"/>
      </left>
      <right/>
      <top style="medium">
        <color auto="1"/>
      </top>
      <bottom/>
      <diagonal/>
    </border>
    <border>
      <left style="thick">
        <color auto="1"/>
      </left>
      <right/>
      <top/>
      <bottom style="thin">
        <color auto="1"/>
      </bottom>
      <diagonal/>
    </border>
    <border>
      <left/>
      <right style="thick">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0">
    <xf numFmtId="0" fontId="0" fillId="0" borderId="0" xfId="0"/>
    <xf numFmtId="0" fontId="3" fillId="0" borderId="0" xfId="0" applyFont="1"/>
    <xf numFmtId="0" fontId="4" fillId="0" borderId="0" xfId="0" applyFont="1"/>
    <xf numFmtId="2" fontId="4" fillId="0" borderId="0" xfId="0" applyNumberFormat="1" applyFont="1"/>
    <xf numFmtId="0" fontId="5" fillId="0" borderId="0" xfId="0" applyFont="1"/>
    <xf numFmtId="0" fontId="0" fillId="0" borderId="0" xfId="0" applyAlignment="1">
      <alignment wrapText="1"/>
    </xf>
    <xf numFmtId="0" fontId="4" fillId="0" borderId="0" xfId="0" applyFont="1" applyAlignment="1">
      <alignment wrapText="1"/>
    </xf>
    <xf numFmtId="0" fontId="7" fillId="0" borderId="0" xfId="0" applyFont="1"/>
    <xf numFmtId="0" fontId="4" fillId="4" borderId="0" xfId="0" applyFont="1" applyFill="1" applyAlignment="1"/>
    <xf numFmtId="0" fontId="1" fillId="4" borderId="0" xfId="0" applyFont="1" applyFill="1" applyAlignment="1"/>
    <xf numFmtId="0" fontId="5" fillId="4" borderId="0" xfId="0" applyFont="1" applyFill="1"/>
    <xf numFmtId="0" fontId="4" fillId="4" borderId="0" xfId="0" applyFont="1" applyFill="1" applyAlignment="1">
      <alignment wrapText="1"/>
    </xf>
    <xf numFmtId="0" fontId="4" fillId="4" borderId="0" xfId="0" applyFont="1" applyFill="1"/>
    <xf numFmtId="0" fontId="4" fillId="3" borderId="0" xfId="0" applyFont="1" applyFill="1"/>
    <xf numFmtId="0" fontId="4" fillId="3" borderId="3" xfId="0" applyFont="1" applyFill="1" applyBorder="1"/>
    <xf numFmtId="0" fontId="4" fillId="3" borderId="4" xfId="0" applyFont="1" applyFill="1" applyBorder="1"/>
    <xf numFmtId="0" fontId="4" fillId="3" borderId="5" xfId="0" applyFont="1" applyFill="1" applyBorder="1"/>
    <xf numFmtId="0" fontId="4" fillId="3" borderId="6" xfId="0" applyFont="1" applyFill="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6" xfId="0" applyFont="1" applyFill="1" applyBorder="1"/>
    <xf numFmtId="0" fontId="4" fillId="3" borderId="12" xfId="0" applyFont="1" applyFill="1" applyBorder="1"/>
    <xf numFmtId="0" fontId="4" fillId="2" borderId="10" xfId="0" applyFont="1" applyFill="1" applyBorder="1"/>
    <xf numFmtId="0" fontId="4" fillId="3" borderId="11" xfId="0" applyFont="1" applyFill="1" applyBorder="1"/>
    <xf numFmtId="0" fontId="4" fillId="2" borderId="12" xfId="0" applyFont="1" applyFill="1" applyBorder="1"/>
    <xf numFmtId="0" fontId="4" fillId="3" borderId="19" xfId="0" applyFont="1" applyFill="1" applyBorder="1"/>
    <xf numFmtId="0" fontId="4" fillId="2" borderId="20" xfId="0" applyFont="1" applyFill="1" applyBorder="1"/>
    <xf numFmtId="0" fontId="4" fillId="3" borderId="21" xfId="0" applyFont="1" applyFill="1" applyBorder="1"/>
    <xf numFmtId="0" fontId="4" fillId="2" borderId="19" xfId="0" applyFont="1" applyFill="1" applyBorder="1"/>
    <xf numFmtId="0" fontId="4" fillId="3" borderId="20" xfId="0" applyFont="1" applyFill="1" applyBorder="1"/>
    <xf numFmtId="0" fontId="4" fillId="2" borderId="21" xfId="0" applyFont="1" applyFill="1" applyBorder="1"/>
    <xf numFmtId="0" fontId="4" fillId="3" borderId="22" xfId="0" applyFont="1" applyFill="1" applyBorder="1"/>
    <xf numFmtId="0" fontId="4" fillId="3" borderId="24" xfId="0" applyFont="1" applyFill="1" applyBorder="1"/>
    <xf numFmtId="0" fontId="4" fillId="3" borderId="16" xfId="0" applyFont="1" applyFill="1" applyBorder="1"/>
    <xf numFmtId="0" fontId="4" fillId="2" borderId="17" xfId="0" applyFont="1" applyFill="1" applyBorder="1"/>
    <xf numFmtId="0" fontId="4" fillId="3" borderId="18" xfId="0" applyFont="1" applyFill="1" applyBorder="1"/>
    <xf numFmtId="0" fontId="4" fillId="3" borderId="25" xfId="0" applyFont="1" applyFill="1" applyBorder="1"/>
    <xf numFmtId="0" fontId="4" fillId="2" borderId="26" xfId="0" applyFont="1" applyFill="1" applyBorder="1"/>
    <xf numFmtId="0" fontId="4" fillId="3" borderId="27" xfId="0" applyFont="1" applyFill="1" applyBorder="1"/>
    <xf numFmtId="0" fontId="4" fillId="2" borderId="16" xfId="0" applyFont="1" applyFill="1" applyBorder="1"/>
    <xf numFmtId="0" fontId="4" fillId="3" borderId="17" xfId="0" applyFont="1" applyFill="1" applyBorder="1"/>
    <xf numFmtId="0" fontId="4" fillId="2" borderId="18" xfId="0" applyFont="1" applyFill="1" applyBorder="1"/>
    <xf numFmtId="0" fontId="4" fillId="2" borderId="25" xfId="0" applyFont="1" applyFill="1" applyBorder="1"/>
    <xf numFmtId="0" fontId="4" fillId="3" borderId="26" xfId="0" applyFont="1" applyFill="1" applyBorder="1"/>
    <xf numFmtId="0" fontId="4" fillId="2" borderId="27" xfId="0" applyFont="1" applyFill="1" applyBorder="1"/>
    <xf numFmtId="0" fontId="4" fillId="3" borderId="32" xfId="0" applyFont="1" applyFill="1" applyBorder="1"/>
    <xf numFmtId="0" fontId="4" fillId="3" borderId="33" xfId="0" applyFont="1" applyFill="1" applyBorder="1"/>
    <xf numFmtId="0" fontId="4" fillId="3" borderId="34" xfId="0" applyFont="1" applyFill="1" applyBorder="1"/>
    <xf numFmtId="0" fontId="4" fillId="3" borderId="35" xfId="0" applyFont="1" applyFill="1" applyBorder="1"/>
    <xf numFmtId="0" fontId="4" fillId="3" borderId="36" xfId="0" applyFont="1" applyFill="1" applyBorder="1"/>
    <xf numFmtId="0" fontId="4" fillId="3" borderId="37" xfId="0" applyFont="1" applyFill="1" applyBorder="1"/>
    <xf numFmtId="0" fontId="4" fillId="3" borderId="38" xfId="0" applyFont="1" applyFill="1" applyBorder="1"/>
    <xf numFmtId="0" fontId="4" fillId="3" borderId="39" xfId="0" applyFont="1" applyFill="1" applyBorder="1"/>
    <xf numFmtId="0" fontId="4" fillId="3" borderId="40" xfId="0" applyFont="1" applyFill="1" applyBorder="1"/>
    <xf numFmtId="0" fontId="4" fillId="2" borderId="32" xfId="0" applyFont="1" applyFill="1" applyBorder="1"/>
    <xf numFmtId="0" fontId="4" fillId="2" borderId="35" xfId="0" applyFont="1" applyFill="1" applyBorder="1"/>
    <xf numFmtId="0" fontId="4" fillId="2" borderId="38" xfId="0" applyFont="1" applyFill="1" applyBorder="1"/>
    <xf numFmtId="0" fontId="4" fillId="2" borderId="14" xfId="0" applyFont="1" applyFill="1" applyBorder="1" applyAlignment="1">
      <alignment wrapText="1"/>
    </xf>
    <xf numFmtId="0" fontId="4" fillId="3" borderId="30" xfId="0" applyFont="1" applyFill="1" applyBorder="1"/>
    <xf numFmtId="0" fontId="4" fillId="3" borderId="43" xfId="0" applyFont="1" applyFill="1" applyBorder="1"/>
    <xf numFmtId="0" fontId="4" fillId="3" borderId="44" xfId="0" applyFont="1" applyFill="1" applyBorder="1"/>
    <xf numFmtId="0" fontId="4" fillId="3" borderId="45" xfId="0" applyFont="1" applyFill="1" applyBorder="1"/>
    <xf numFmtId="0" fontId="4" fillId="3" borderId="46" xfId="0" applyFont="1" applyFill="1" applyBorder="1"/>
    <xf numFmtId="0" fontId="4" fillId="3" borderId="42" xfId="0" applyFont="1" applyFill="1" applyBorder="1"/>
    <xf numFmtId="0" fontId="4" fillId="3" borderId="47" xfId="0" applyFont="1" applyFill="1" applyBorder="1" applyAlignment="1">
      <alignment wrapText="1"/>
    </xf>
    <xf numFmtId="0" fontId="4" fillId="3" borderId="48" xfId="0" applyFont="1" applyFill="1" applyBorder="1" applyAlignment="1">
      <alignment wrapText="1"/>
    </xf>
    <xf numFmtId="0" fontId="4" fillId="3" borderId="49" xfId="0" applyFont="1" applyFill="1" applyBorder="1" applyAlignment="1">
      <alignment wrapText="1"/>
    </xf>
    <xf numFmtId="0" fontId="4" fillId="2" borderId="41" xfId="0" applyFont="1" applyFill="1" applyBorder="1" applyAlignment="1">
      <alignment wrapText="1"/>
    </xf>
    <xf numFmtId="0" fontId="4" fillId="2" borderId="48" xfId="0" applyFont="1" applyFill="1" applyBorder="1" applyAlignment="1">
      <alignment wrapText="1"/>
    </xf>
    <xf numFmtId="0" fontId="4" fillId="2" borderId="49" xfId="0" applyFont="1" applyFill="1" applyBorder="1" applyAlignment="1">
      <alignment wrapText="1"/>
    </xf>
    <xf numFmtId="0" fontId="4" fillId="2" borderId="36" xfId="0" applyFont="1" applyFill="1" applyBorder="1"/>
    <xf numFmtId="0" fontId="4" fillId="2" borderId="37" xfId="0" applyFont="1" applyFill="1" applyBorder="1"/>
    <xf numFmtId="0" fontId="4" fillId="2" borderId="33" xfId="0" applyFont="1" applyFill="1" applyBorder="1"/>
    <xf numFmtId="0" fontId="4" fillId="2" borderId="34" xfId="0" applyFont="1" applyFill="1" applyBorder="1"/>
    <xf numFmtId="0" fontId="4" fillId="2" borderId="39" xfId="0" applyFont="1" applyFill="1" applyBorder="1"/>
    <xf numFmtId="0" fontId="4" fillId="2" borderId="40" xfId="0" applyFont="1" applyFill="1" applyBorder="1"/>
    <xf numFmtId="0" fontId="4" fillId="3" borderId="51" xfId="0" applyFont="1" applyFill="1" applyBorder="1"/>
    <xf numFmtId="0" fontId="4" fillId="3" borderId="52" xfId="0" applyFont="1" applyFill="1" applyBorder="1"/>
    <xf numFmtId="0" fontId="4" fillId="3" borderId="53" xfId="0" applyFont="1" applyFill="1" applyBorder="1"/>
    <xf numFmtId="0" fontId="4" fillId="2" borderId="13" xfId="0" applyFont="1" applyFill="1" applyBorder="1" applyAlignment="1">
      <alignment wrapText="1"/>
    </xf>
    <xf numFmtId="0" fontId="4" fillId="3" borderId="28" xfId="0" applyFont="1" applyFill="1" applyBorder="1" applyAlignment="1">
      <alignment wrapText="1"/>
    </xf>
    <xf numFmtId="0" fontId="4" fillId="3" borderId="31" xfId="0" applyFont="1" applyFill="1" applyBorder="1"/>
    <xf numFmtId="0" fontId="4" fillId="3" borderId="54" xfId="0" applyFont="1" applyFill="1" applyBorder="1"/>
    <xf numFmtId="0" fontId="4" fillId="3" borderId="55" xfId="0" applyFont="1" applyFill="1" applyBorder="1"/>
    <xf numFmtId="0" fontId="4" fillId="2" borderId="31" xfId="0" applyFont="1" applyFill="1" applyBorder="1"/>
    <xf numFmtId="0" fontId="4" fillId="2" borderId="54" xfId="0" applyFont="1" applyFill="1" applyBorder="1"/>
    <xf numFmtId="0" fontId="4" fillId="2" borderId="55" xfId="0" applyFont="1" applyFill="1" applyBorder="1"/>
    <xf numFmtId="0" fontId="4" fillId="2" borderId="56" xfId="0" applyFont="1" applyFill="1" applyBorder="1"/>
    <xf numFmtId="0" fontId="4" fillId="3" borderId="23" xfId="0" applyFont="1" applyFill="1" applyBorder="1"/>
    <xf numFmtId="0" fontId="4" fillId="3" borderId="56" xfId="0" applyFont="1" applyFill="1" applyBorder="1"/>
    <xf numFmtId="0" fontId="4" fillId="3" borderId="57" xfId="0" applyFont="1" applyFill="1" applyBorder="1"/>
    <xf numFmtId="0" fontId="4" fillId="3" borderId="58" xfId="0" applyFont="1" applyFill="1" applyBorder="1"/>
    <xf numFmtId="0" fontId="4" fillId="2" borderId="59" xfId="0" applyFont="1" applyFill="1" applyBorder="1"/>
    <xf numFmtId="0" fontId="0" fillId="0" borderId="0" xfId="0" applyAlignment="1">
      <alignment vertical="top" wrapText="1"/>
    </xf>
    <xf numFmtId="0" fontId="12" fillId="3" borderId="16" xfId="0" applyFont="1" applyFill="1" applyBorder="1"/>
    <xf numFmtId="0" fontId="12" fillId="3" borderId="25" xfId="0" applyFont="1" applyFill="1" applyBorder="1"/>
    <xf numFmtId="0" fontId="20" fillId="0" borderId="0" xfId="0" applyFont="1"/>
    <xf numFmtId="0" fontId="11" fillId="0" borderId="0" xfId="0" applyFont="1"/>
    <xf numFmtId="0" fontId="4" fillId="2" borderId="30" xfId="0" applyFont="1" applyFill="1" applyBorder="1"/>
    <xf numFmtId="0" fontId="4" fillId="2" borderId="44" xfId="0" applyFont="1" applyFill="1" applyBorder="1"/>
    <xf numFmtId="0" fontId="2" fillId="2" borderId="37" xfId="0" applyFont="1" applyFill="1" applyBorder="1" applyAlignment="1"/>
    <xf numFmtId="1" fontId="4" fillId="0" borderId="0" xfId="0" applyNumberFormat="1" applyFont="1"/>
    <xf numFmtId="0" fontId="5" fillId="4" borderId="0" xfId="0" applyFont="1" applyFill="1" applyAlignment="1">
      <alignment wrapText="1"/>
    </xf>
    <xf numFmtId="0" fontId="4" fillId="4" borderId="0" xfId="0" applyFont="1" applyFill="1" applyAlignment="1">
      <alignment horizontal="right"/>
    </xf>
    <xf numFmtId="0" fontId="5" fillId="4" borderId="0" xfId="0" applyFont="1" applyFill="1" applyAlignment="1">
      <alignment wrapText="1"/>
    </xf>
    <xf numFmtId="1" fontId="4" fillId="4" borderId="0" xfId="0" applyNumberFormat="1" applyFont="1" applyFill="1"/>
    <xf numFmtId="0" fontId="4" fillId="3" borderId="0" xfId="0" applyFont="1" applyFill="1" applyAlignment="1">
      <alignment horizontal="right" vertical="center"/>
    </xf>
    <xf numFmtId="0" fontId="22" fillId="4" borderId="0" xfId="0" applyFont="1" applyFill="1" applyAlignment="1">
      <alignment horizontal="left" vertical="center"/>
    </xf>
    <xf numFmtId="3" fontId="4" fillId="3" borderId="35" xfId="0" applyNumberFormat="1" applyFont="1" applyFill="1" applyBorder="1"/>
    <xf numFmtId="2" fontId="4" fillId="4" borderId="0" xfId="0" applyNumberFormat="1" applyFont="1" applyFill="1"/>
    <xf numFmtId="164" fontId="4" fillId="4" borderId="0" xfId="0" applyNumberFormat="1" applyFont="1" applyFill="1"/>
    <xf numFmtId="0" fontId="21" fillId="4" borderId="0" xfId="0" applyFont="1" applyFill="1"/>
    <xf numFmtId="0" fontId="22" fillId="4" borderId="0" xfId="0" applyFont="1" applyFill="1"/>
    <xf numFmtId="0" fontId="22" fillId="0" borderId="0" xfId="0" applyFont="1"/>
    <xf numFmtId="0" fontId="8" fillId="4" borderId="0" xfId="0" applyFont="1" applyFill="1"/>
    <xf numFmtId="1" fontId="21" fillId="4" borderId="0" xfId="0" applyNumberFormat="1" applyFont="1" applyFill="1"/>
    <xf numFmtId="2" fontId="21" fillId="4" borderId="0" xfId="0" applyNumberFormat="1" applyFont="1" applyFill="1"/>
    <xf numFmtId="164" fontId="21" fillId="4" borderId="0" xfId="0" applyNumberFormat="1" applyFont="1" applyFill="1"/>
    <xf numFmtId="0" fontId="21" fillId="3" borderId="0" xfId="0" applyFont="1" applyFill="1"/>
    <xf numFmtId="0" fontId="21" fillId="4" borderId="0" xfId="0" applyFont="1" applyFill="1" applyAlignment="1"/>
    <xf numFmtId="1" fontId="21" fillId="4" borderId="0" xfId="0" applyNumberFormat="1" applyFont="1" applyFill="1" applyAlignment="1"/>
    <xf numFmtId="0" fontId="21" fillId="4" borderId="0" xfId="0" applyFont="1" applyFill="1" applyAlignment="1">
      <alignment wrapText="1"/>
    </xf>
    <xf numFmtId="0" fontId="22" fillId="4" borderId="0" xfId="0" applyFont="1" applyFill="1" applyAlignment="1"/>
    <xf numFmtId="1" fontId="8" fillId="4" borderId="0" xfId="0" applyNumberFormat="1" applyFont="1" applyFill="1"/>
    <xf numFmtId="0" fontId="21" fillId="3" borderId="0" xfId="0" applyFont="1" applyFill="1" applyAlignment="1"/>
    <xf numFmtId="0" fontId="21" fillId="0" borderId="0" xfId="0" applyFont="1" applyFill="1"/>
    <xf numFmtId="164" fontId="4" fillId="0" borderId="0" xfId="0" applyNumberFormat="1" applyFont="1"/>
    <xf numFmtId="0" fontId="21" fillId="0" borderId="0" xfId="0" applyFont="1" applyFill="1" applyAlignment="1">
      <alignment wrapText="1"/>
    </xf>
    <xf numFmtId="0" fontId="0" fillId="0" borderId="0" xfId="0" applyFill="1" applyAlignment="1">
      <alignment wrapText="1"/>
    </xf>
    <xf numFmtId="0" fontId="21" fillId="0" borderId="0" xfId="0" applyFont="1" applyFill="1" applyAlignment="1"/>
    <xf numFmtId="0" fontId="4" fillId="0" borderId="0" xfId="0" applyFont="1" applyFill="1"/>
    <xf numFmtId="0" fontId="8" fillId="0" borderId="0" xfId="0" applyFont="1" applyFill="1" applyAlignment="1">
      <alignment wrapText="1"/>
    </xf>
    <xf numFmtId="0" fontId="8" fillId="0" borderId="0" xfId="0" applyFont="1" applyFill="1"/>
    <xf numFmtId="1" fontId="21" fillId="0" borderId="0" xfId="0" applyNumberFormat="1" applyFont="1" applyFill="1"/>
    <xf numFmtId="2" fontId="4" fillId="0" borderId="0" xfId="0" applyNumberFormat="1" applyFont="1" applyFill="1"/>
    <xf numFmtId="1" fontId="8" fillId="0" borderId="0" xfId="0" applyNumberFormat="1" applyFont="1" applyFill="1"/>
    <xf numFmtId="0" fontId="4" fillId="2" borderId="1" xfId="0" applyFont="1" applyFill="1" applyBorder="1"/>
    <xf numFmtId="0" fontId="4" fillId="2" borderId="29" xfId="0" applyFont="1" applyFill="1" applyBorder="1"/>
    <xf numFmtId="0" fontId="4" fillId="3" borderId="15" xfId="0" applyFont="1" applyFill="1" applyBorder="1"/>
    <xf numFmtId="0" fontId="0" fillId="0" borderId="0" xfId="0" applyFill="1" applyAlignment="1"/>
    <xf numFmtId="0" fontId="8" fillId="0" borderId="0" xfId="0" applyFont="1" applyFill="1" applyAlignment="1"/>
    <xf numFmtId="1" fontId="5" fillId="0" borderId="0" xfId="0" applyNumberFormat="1" applyFont="1"/>
    <xf numFmtId="0" fontId="25" fillId="0" borderId="0" xfId="0" applyFont="1"/>
    <xf numFmtId="0" fontId="25" fillId="4" borderId="0" xfId="0" applyFont="1" applyFill="1"/>
    <xf numFmtId="0" fontId="0" fillId="4" borderId="0" xfId="0" applyFill="1"/>
    <xf numFmtId="0" fontId="25" fillId="4" borderId="0" xfId="0" applyFont="1" applyFill="1" applyAlignment="1">
      <alignment horizontal="right"/>
    </xf>
    <xf numFmtId="0" fontId="26" fillId="4" borderId="0" xfId="0" applyFont="1" applyFill="1" applyAlignment="1">
      <alignment horizontal="left"/>
    </xf>
    <xf numFmtId="1" fontId="4" fillId="0" borderId="0" xfId="0" applyNumberFormat="1" applyFont="1" applyAlignment="1"/>
    <xf numFmtId="16" fontId="4" fillId="4" borderId="0" xfId="0" applyNumberFormat="1" applyFont="1" applyFill="1"/>
    <xf numFmtId="0" fontId="4" fillId="2" borderId="14" xfId="0" applyFont="1" applyFill="1" applyBorder="1" applyAlignment="1">
      <alignment wrapText="1"/>
    </xf>
    <xf numFmtId="0" fontId="0" fillId="4" borderId="0" xfId="0" applyFill="1" applyAlignment="1"/>
    <xf numFmtId="0" fontId="28" fillId="4" borderId="0" xfId="0" applyFont="1" applyFill="1"/>
    <xf numFmtId="0" fontId="29" fillId="4" borderId="0" xfId="0" applyFont="1" applyFill="1"/>
    <xf numFmtId="165" fontId="4" fillId="4" borderId="0" xfId="0" applyNumberFormat="1" applyFont="1" applyFill="1"/>
    <xf numFmtId="9" fontId="4" fillId="0" borderId="0" xfId="0" applyNumberFormat="1" applyFont="1"/>
    <xf numFmtId="3" fontId="4" fillId="3" borderId="37" xfId="0" applyNumberFormat="1" applyFont="1" applyFill="1" applyBorder="1" applyAlignment="1">
      <alignment horizontal="right"/>
    </xf>
    <xf numFmtId="0" fontId="28" fillId="0" borderId="0" xfId="0" applyFont="1"/>
    <xf numFmtId="0" fontId="28" fillId="2" borderId="18" xfId="0" applyFont="1" applyFill="1" applyBorder="1"/>
    <xf numFmtId="0" fontId="28" fillId="3" borderId="17" xfId="0" applyFont="1" applyFill="1" applyBorder="1"/>
    <xf numFmtId="0" fontId="21" fillId="3" borderId="17" xfId="0" applyFont="1" applyFill="1" applyBorder="1"/>
    <xf numFmtId="0" fontId="30" fillId="3" borderId="16" xfId="0" applyFont="1" applyFill="1" applyBorder="1"/>
    <xf numFmtId="0" fontId="30" fillId="3" borderId="17" xfId="0" applyFont="1" applyFill="1" applyBorder="1"/>
    <xf numFmtId="0" fontId="21" fillId="0" borderId="0" xfId="0" applyFont="1" applyFill="1" applyAlignment="1"/>
    <xf numFmtId="0" fontId="21" fillId="0" borderId="0" xfId="0" applyFont="1" applyFill="1" applyAlignment="1"/>
    <xf numFmtId="0" fontId="21" fillId="0" borderId="0" xfId="0" applyFont="1"/>
    <xf numFmtId="1" fontId="21" fillId="0" borderId="0" xfId="0" applyNumberFormat="1" applyFont="1"/>
    <xf numFmtId="0" fontId="4" fillId="0" borderId="0" xfId="0" applyFont="1" applyAlignment="1"/>
    <xf numFmtId="1" fontId="21" fillId="0" borderId="0" xfId="0" applyNumberFormat="1" applyFont="1" applyFill="1" applyAlignment="1"/>
    <xf numFmtId="0" fontId="8" fillId="4" borderId="0" xfId="0" applyFont="1" applyFill="1" applyAlignment="1">
      <alignment wrapText="1"/>
    </xf>
    <xf numFmtId="0" fontId="9" fillId="4" borderId="0" xfId="0" applyFont="1" applyFill="1" applyAlignment="1"/>
    <xf numFmtId="0" fontId="21" fillId="4" borderId="0" xfId="0" applyFont="1" applyFill="1" applyAlignment="1">
      <alignment wrapText="1"/>
    </xf>
    <xf numFmtId="0" fontId="0" fillId="0" borderId="0" xfId="0" applyAlignment="1">
      <alignment wrapText="1"/>
    </xf>
    <xf numFmtId="0" fontId="21" fillId="4" borderId="0" xfId="0" applyFont="1" applyFill="1" applyAlignment="1"/>
    <xf numFmtId="0" fontId="0" fillId="0" borderId="0" xfId="0" applyAlignment="1"/>
    <xf numFmtId="0" fontId="8" fillId="4" borderId="0" xfId="0" applyNumberFormat="1" applyFont="1" applyFill="1" applyAlignment="1">
      <alignment wrapText="1"/>
    </xf>
    <xf numFmtId="0" fontId="1" fillId="0" borderId="0" xfId="0" applyNumberFormat="1" applyFont="1" applyAlignment="1">
      <alignment wrapText="1"/>
    </xf>
    <xf numFmtId="0" fontId="1" fillId="0" borderId="0" xfId="0" applyFont="1" applyAlignment="1">
      <alignment wrapText="1"/>
    </xf>
    <xf numFmtId="0" fontId="21" fillId="0" borderId="0" xfId="0" applyFont="1" applyFill="1" applyAlignment="1"/>
    <xf numFmtId="0" fontId="0" fillId="0" borderId="0" xfId="0" applyFill="1" applyAlignment="1"/>
    <xf numFmtId="0" fontId="4" fillId="3" borderId="13" xfId="0" applyFont="1" applyFill="1" applyBorder="1" applyAlignment="1">
      <alignment wrapText="1"/>
    </xf>
    <xf numFmtId="0" fontId="0" fillId="3" borderId="16" xfId="0" applyFill="1" applyBorder="1" applyAlignment="1"/>
    <xf numFmtId="0" fontId="4" fillId="3" borderId="14" xfId="0" applyFont="1" applyFill="1" applyBorder="1" applyAlignment="1">
      <alignment wrapText="1"/>
    </xf>
    <xf numFmtId="0" fontId="0" fillId="3" borderId="17" xfId="0" applyFill="1" applyBorder="1" applyAlignment="1"/>
    <xf numFmtId="0" fontId="4" fillId="2" borderId="13" xfId="0" applyFont="1" applyFill="1" applyBorder="1" applyAlignment="1">
      <alignment wrapText="1"/>
    </xf>
    <xf numFmtId="0" fontId="0" fillId="0" borderId="16" xfId="0" applyBorder="1" applyAlignment="1"/>
    <xf numFmtId="0" fontId="4" fillId="3" borderId="28" xfId="0" applyFont="1" applyFill="1" applyBorder="1" applyAlignment="1">
      <alignment wrapText="1"/>
    </xf>
    <xf numFmtId="0" fontId="0" fillId="0" borderId="17" xfId="0" applyBorder="1" applyAlignment="1"/>
    <xf numFmtId="0" fontId="0" fillId="0" borderId="31" xfId="0" applyBorder="1" applyAlignment="1"/>
    <xf numFmtId="0" fontId="4" fillId="3" borderId="29" xfId="0" applyFont="1" applyFill="1" applyBorder="1" applyAlignment="1">
      <alignment wrapText="1"/>
    </xf>
    <xf numFmtId="0" fontId="0" fillId="0" borderId="30" xfId="0" applyBorder="1" applyAlignment="1"/>
    <xf numFmtId="0" fontId="15" fillId="2" borderId="7" xfId="0" applyFont="1" applyFill="1" applyBorder="1" applyAlignment="1"/>
    <xf numFmtId="0" fontId="16" fillId="2" borderId="8" xfId="0" applyFont="1" applyFill="1" applyBorder="1" applyAlignment="1"/>
    <xf numFmtId="0" fontId="16" fillId="2" borderId="9" xfId="0" applyFont="1" applyFill="1" applyBorder="1" applyAlignment="1"/>
    <xf numFmtId="0" fontId="13" fillId="3" borderId="7" xfId="0" applyFont="1" applyFill="1" applyBorder="1" applyAlignment="1"/>
    <xf numFmtId="0" fontId="17" fillId="3" borderId="8" xfId="0" applyFont="1" applyFill="1" applyBorder="1" applyAlignment="1"/>
    <xf numFmtId="0" fontId="17" fillId="3" borderId="9" xfId="0" applyFont="1" applyFill="1" applyBorder="1" applyAlignment="1"/>
    <xf numFmtId="0" fontId="18" fillId="2" borderId="8" xfId="0" applyFont="1" applyFill="1" applyBorder="1" applyAlignment="1"/>
    <xf numFmtId="0" fontId="18" fillId="2" borderId="9" xfId="0" applyFont="1" applyFill="1" applyBorder="1" applyAlignment="1"/>
    <xf numFmtId="0" fontId="14" fillId="3" borderId="8" xfId="0" applyFont="1" applyFill="1" applyBorder="1" applyAlignment="1"/>
    <xf numFmtId="0" fontId="14" fillId="3" borderId="9" xfId="0" applyFont="1" applyFill="1" applyBorder="1" applyAlignment="1"/>
    <xf numFmtId="0" fontId="15" fillId="2" borderId="8" xfId="0" applyFont="1" applyFill="1" applyBorder="1" applyAlignment="1"/>
    <xf numFmtId="0" fontId="4" fillId="2" borderId="15" xfId="0" applyFont="1" applyFill="1" applyBorder="1" applyAlignment="1">
      <alignment wrapText="1"/>
    </xf>
    <xf numFmtId="0" fontId="0" fillId="0" borderId="18" xfId="0" applyBorder="1" applyAlignment="1"/>
    <xf numFmtId="0" fontId="4" fillId="2" borderId="14" xfId="0" applyFont="1" applyFill="1" applyBorder="1" applyAlignment="1">
      <alignment wrapText="1"/>
    </xf>
    <xf numFmtId="0" fontId="0" fillId="2" borderId="17" xfId="0" applyFill="1" applyBorder="1" applyAlignment="1"/>
    <xf numFmtId="0" fontId="0" fillId="3" borderId="2" xfId="0" applyFill="1" applyBorder="1" applyAlignment="1"/>
    <xf numFmtId="0" fontId="4" fillId="3" borderId="31" xfId="0" applyFont="1" applyFill="1" applyBorder="1" applyAlignment="1"/>
    <xf numFmtId="0" fontId="4" fillId="0" borderId="4" xfId="0" applyFont="1" applyBorder="1" applyAlignment="1"/>
    <xf numFmtId="0" fontId="4" fillId="3" borderId="41" xfId="0" applyFont="1" applyFill="1" applyBorder="1" applyAlignment="1">
      <alignment wrapText="1"/>
    </xf>
    <xf numFmtId="0" fontId="0" fillId="0" borderId="35" xfId="0" applyBorder="1" applyAlignment="1"/>
    <xf numFmtId="0" fontId="0" fillId="3" borderId="14" xfId="0" applyFill="1" applyBorder="1" applyAlignment="1">
      <alignment wrapText="1"/>
    </xf>
    <xf numFmtId="0" fontId="0" fillId="3" borderId="15" xfId="0" applyFill="1" applyBorder="1" applyAlignment="1">
      <alignment wrapText="1"/>
    </xf>
    <xf numFmtId="0" fontId="4" fillId="2" borderId="28" xfId="0" applyFont="1" applyFill="1" applyBorder="1" applyAlignment="1">
      <alignment wrapText="1"/>
    </xf>
    <xf numFmtId="0" fontId="4" fillId="2" borderId="2" xfId="0" applyFont="1" applyFill="1" applyBorder="1" applyAlignment="1">
      <alignment wrapText="1"/>
    </xf>
    <xf numFmtId="0" fontId="0" fillId="0" borderId="4" xfId="0" applyBorder="1" applyAlignment="1"/>
    <xf numFmtId="0" fontId="4" fillId="3" borderId="2" xfId="0" applyFont="1" applyFill="1" applyBorder="1" applyAlignment="1">
      <alignment wrapText="1"/>
    </xf>
    <xf numFmtId="0" fontId="4" fillId="2" borderId="1" xfId="0" applyFont="1" applyFill="1" applyBorder="1" applyAlignment="1">
      <alignment wrapText="1"/>
    </xf>
    <xf numFmtId="0" fontId="0" fillId="0" borderId="3" xfId="0" applyBorder="1" applyAlignment="1"/>
    <xf numFmtId="0" fontId="1" fillId="3" borderId="8" xfId="0" applyFont="1" applyFill="1" applyBorder="1" applyAlignment="1"/>
    <xf numFmtId="0" fontId="1" fillId="3" borderId="9" xfId="0" applyFont="1" applyFill="1" applyBorder="1" applyAlignment="1"/>
    <xf numFmtId="0" fontId="4" fillId="3" borderId="1" xfId="0" applyFont="1" applyFill="1" applyBorder="1" applyAlignment="1"/>
    <xf numFmtId="0" fontId="0" fillId="3" borderId="3" xfId="0" applyFill="1" applyBorder="1" applyAlignment="1"/>
    <xf numFmtId="0" fontId="4" fillId="2" borderId="14" xfId="0" applyFont="1" applyFill="1" applyBorder="1" applyAlignment="1"/>
    <xf numFmtId="0" fontId="0" fillId="3" borderId="4" xfId="0" applyFill="1" applyBorder="1" applyAlignment="1"/>
    <xf numFmtId="0" fontId="0" fillId="0" borderId="48" xfId="0" applyBorder="1" applyAlignment="1">
      <alignment wrapText="1"/>
    </xf>
    <xf numFmtId="0" fontId="0" fillId="0" borderId="50" xfId="0" applyBorder="1" applyAlignment="1">
      <alignment wrapText="1"/>
    </xf>
    <xf numFmtId="0" fontId="0" fillId="2" borderId="14" xfId="0" applyFill="1" applyBorder="1" applyAlignment="1">
      <alignment wrapText="1"/>
    </xf>
    <xf numFmtId="0" fontId="0" fillId="2" borderId="18" xfId="0" applyFill="1" applyBorder="1" applyAlignment="1"/>
    <xf numFmtId="0" fontId="0" fillId="0" borderId="17" xfId="0" applyBorder="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HDA DIN Office" panose="02000503030000020003" pitchFamily="2" charset="0"/>
                <a:ea typeface="+mn-ea"/>
                <a:cs typeface="+mn-cs"/>
              </a:defRPr>
            </a:pPr>
            <a:r>
              <a:rPr lang="de-DE" sz="1600">
                <a:latin typeface="HDA DIN Office" panose="02000503030000020003" pitchFamily="2" charset="0"/>
              </a:rPr>
              <a:t>Fahrzeugwiderstandskennline</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HDA DIN Office" panose="02000503030000020003" pitchFamily="2" charset="0"/>
              <a:ea typeface="+mn-ea"/>
              <a:cs typeface="+mn-cs"/>
            </a:defRPr>
          </a:pPr>
          <a:endParaRPr lang="de-DE"/>
        </a:p>
      </c:txPr>
    </c:title>
    <c:autoTitleDeleted val="0"/>
    <c:plotArea>
      <c:layout>
        <c:manualLayout>
          <c:layoutTarget val="inner"/>
          <c:xMode val="edge"/>
          <c:yMode val="edge"/>
          <c:x val="0.15346177142058429"/>
          <c:y val="0.11890659838385112"/>
          <c:w val="0.80861917408252959"/>
          <c:h val="0.71666432989884366"/>
        </c:manualLayout>
      </c:layout>
      <c:scatterChart>
        <c:scatterStyle val="smoothMarker"/>
        <c:varyColors val="0"/>
        <c:ser>
          <c:idx val="0"/>
          <c:order val="0"/>
          <c:tx>
            <c:strRef>
              <c:f>Ausgabeblatt!$C$46:$C$47</c:f>
              <c:strCache>
                <c:ptCount val="2"/>
                <c:pt idx="0">
                  <c:v>FWL</c:v>
                </c:pt>
                <c:pt idx="1">
                  <c:v>in N</c:v>
                </c:pt>
              </c:strCache>
            </c:strRef>
          </c:tx>
          <c:spPr>
            <a:ln w="44450" cap="rnd">
              <a:solidFill>
                <a:srgbClr val="0070C0"/>
              </a:solidFill>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Ausgabeblatt!$C$48:$C$299</c:f>
              <c:numCache>
                <c:formatCode>0</c:formatCode>
                <c:ptCount val="252"/>
                <c:pt idx="1">
                  <c:v>0</c:v>
                </c:pt>
                <c:pt idx="2">
                  <c:v>5.0299282638888894E-3</c:v>
                </c:pt>
                <c:pt idx="3">
                  <c:v>2.0119713055555558E-2</c:v>
                </c:pt>
                <c:pt idx="4">
                  <c:v>4.5269354374999994E-2</c:v>
                </c:pt>
                <c:pt idx="5">
                  <c:v>8.047885222222223E-2</c:v>
                </c:pt>
                <c:pt idx="6">
                  <c:v>0.12574820659722225</c:v>
                </c:pt>
                <c:pt idx="7">
                  <c:v>0.18107741749999998</c:v>
                </c:pt>
                <c:pt idx="8">
                  <c:v>0.24646648493055556</c:v>
                </c:pt>
                <c:pt idx="9">
                  <c:v>0.32191540888888892</c:v>
                </c:pt>
                <c:pt idx="10">
                  <c:v>0.40742418937500002</c:v>
                </c:pt>
                <c:pt idx="11">
                  <c:v>0.50299282638888898</c:v>
                </c:pt>
                <c:pt idx="12">
                  <c:v>0.60862131993055568</c:v>
                </c:pt>
                <c:pt idx="13">
                  <c:v>0.72430966999999991</c:v>
                </c:pt>
                <c:pt idx="14">
                  <c:v>0.85005787659722221</c:v>
                </c:pt>
                <c:pt idx="15">
                  <c:v>0.98586593972222225</c:v>
                </c:pt>
                <c:pt idx="16">
                  <c:v>1.1317338593749999</c:v>
                </c:pt>
                <c:pt idx="17">
                  <c:v>1.2876616355555557</c:v>
                </c:pt>
                <c:pt idx="18">
                  <c:v>1.4536492682638891</c:v>
                </c:pt>
                <c:pt idx="19">
                  <c:v>1.6296967575000001</c:v>
                </c:pt>
                <c:pt idx="20">
                  <c:v>1.8158041032638892</c:v>
                </c:pt>
                <c:pt idx="21">
                  <c:v>2.0119713055555559</c:v>
                </c:pt>
                <c:pt idx="22">
                  <c:v>2.2181983643750005</c:v>
                </c:pt>
                <c:pt idx="23">
                  <c:v>2.4344852797222227</c:v>
                </c:pt>
                <c:pt idx="24">
                  <c:v>2.6608320515972217</c:v>
                </c:pt>
                <c:pt idx="25">
                  <c:v>2.8972386799999996</c:v>
                </c:pt>
                <c:pt idx="26">
                  <c:v>3.1437051649305552</c:v>
                </c:pt>
                <c:pt idx="27">
                  <c:v>3.4002315063888888</c:v>
                </c:pt>
                <c:pt idx="28">
                  <c:v>3.6668177043749997</c:v>
                </c:pt>
                <c:pt idx="29">
                  <c:v>3.943463758888889</c:v>
                </c:pt>
                <c:pt idx="30">
                  <c:v>4.2301696699305555</c:v>
                </c:pt>
                <c:pt idx="31">
                  <c:v>4.5269354374999997</c:v>
                </c:pt>
                <c:pt idx="32">
                  <c:v>4.8337610615972224</c:v>
                </c:pt>
                <c:pt idx="33">
                  <c:v>5.1506465422222227</c:v>
                </c:pt>
                <c:pt idx="34">
                  <c:v>5.4775918793750007</c:v>
                </c:pt>
                <c:pt idx="35">
                  <c:v>5.8145970730555563</c:v>
                </c:pt>
                <c:pt idx="36">
                  <c:v>6.1616621232638877</c:v>
                </c:pt>
                <c:pt idx="37">
                  <c:v>6.5187870300000004</c:v>
                </c:pt>
                <c:pt idx="38">
                  <c:v>6.885971793263888</c:v>
                </c:pt>
                <c:pt idx="39">
                  <c:v>7.2632164130555568</c:v>
                </c:pt>
                <c:pt idx="40">
                  <c:v>7.6505208893749987</c:v>
                </c:pt>
                <c:pt idx="41">
                  <c:v>8.0478852222222237</c:v>
                </c:pt>
                <c:pt idx="42">
                  <c:v>8.4553094115972218</c:v>
                </c:pt>
                <c:pt idx="43">
                  <c:v>8.872793457500002</c:v>
                </c:pt>
                <c:pt idx="44">
                  <c:v>9.3003373599305554</c:v>
                </c:pt>
                <c:pt idx="45">
                  <c:v>9.7379411188888909</c:v>
                </c:pt>
                <c:pt idx="46">
                  <c:v>10.185604734375</c:v>
                </c:pt>
                <c:pt idx="47">
                  <c:v>10.643328206388887</c:v>
                </c:pt>
                <c:pt idx="48">
                  <c:v>11.111111534930556</c:v>
                </c:pt>
                <c:pt idx="49">
                  <c:v>11.588954719999998</c:v>
                </c:pt>
                <c:pt idx="50">
                  <c:v>12.076857761597225</c:v>
                </c:pt>
                <c:pt idx="51">
                  <c:v>12.574820659722221</c:v>
                </c:pt>
                <c:pt idx="52">
                  <c:v>13.082843414375002</c:v>
                </c:pt>
                <c:pt idx="53">
                  <c:v>13.600926025555555</c:v>
                </c:pt>
                <c:pt idx="54">
                  <c:v>14.12906849326389</c:v>
                </c:pt>
                <c:pt idx="55">
                  <c:v>14.667270817499999</c:v>
                </c:pt>
                <c:pt idx="56">
                  <c:v>15.215532998263891</c:v>
                </c:pt>
                <c:pt idx="57">
                  <c:v>15.773855035555556</c:v>
                </c:pt>
                <c:pt idx="58">
                  <c:v>16.342236929375002</c:v>
                </c:pt>
                <c:pt idx="59">
                  <c:v>16.920678679722222</c:v>
                </c:pt>
                <c:pt idx="60">
                  <c:v>17.509180286597225</c:v>
                </c:pt>
                <c:pt idx="61">
                  <c:v>18.107741749999999</c:v>
                </c:pt>
                <c:pt idx="62">
                  <c:v>18.716363069930551</c:v>
                </c:pt>
                <c:pt idx="63">
                  <c:v>19.33504424638889</c:v>
                </c:pt>
                <c:pt idx="64">
                  <c:v>19.963785279374999</c:v>
                </c:pt>
                <c:pt idx="65">
                  <c:v>20.602586168888891</c:v>
                </c:pt>
                <c:pt idx="66">
                  <c:v>21.251446914930554</c:v>
                </c:pt>
                <c:pt idx="67">
                  <c:v>21.910367517500003</c:v>
                </c:pt>
                <c:pt idx="68">
                  <c:v>22.579347976597223</c:v>
                </c:pt>
                <c:pt idx="69">
                  <c:v>23.258388292222225</c:v>
                </c:pt>
                <c:pt idx="70">
                  <c:v>23.947488464375002</c:v>
                </c:pt>
                <c:pt idx="71">
                  <c:v>24.646648493055551</c:v>
                </c:pt>
                <c:pt idx="72">
                  <c:v>25.355868378263889</c:v>
                </c:pt>
                <c:pt idx="73">
                  <c:v>26.075148120000001</c:v>
                </c:pt>
                <c:pt idx="74">
                  <c:v>26.804487718263896</c:v>
                </c:pt>
                <c:pt idx="75">
                  <c:v>27.543887173055552</c:v>
                </c:pt>
                <c:pt idx="76">
                  <c:v>28.293346484375</c:v>
                </c:pt>
                <c:pt idx="77">
                  <c:v>29.052865652222227</c:v>
                </c:pt>
                <c:pt idx="78">
                  <c:v>29.822444676597232</c:v>
                </c:pt>
                <c:pt idx="79">
                  <c:v>30.602083557499995</c:v>
                </c:pt>
                <c:pt idx="80">
                  <c:v>31.391782294930554</c:v>
                </c:pt>
                <c:pt idx="81">
                  <c:v>32.191540888888895</c:v>
                </c:pt>
                <c:pt idx="82">
                  <c:v>33.001359339374993</c:v>
                </c:pt>
                <c:pt idx="83">
                  <c:v>33.821237646388887</c:v>
                </c:pt>
                <c:pt idx="84">
                  <c:v>34.651175809930557</c:v>
                </c:pt>
                <c:pt idx="85">
                  <c:v>35.491173830000008</c:v>
                </c:pt>
                <c:pt idx="86">
                  <c:v>36.34123170659722</c:v>
                </c:pt>
                <c:pt idx="87">
                  <c:v>37.201349439722222</c:v>
                </c:pt>
                <c:pt idx="88">
                  <c:v>38.071527029375005</c:v>
                </c:pt>
                <c:pt idx="89">
                  <c:v>38.951764475555564</c:v>
                </c:pt>
                <c:pt idx="90">
                  <c:v>39.842061778263883</c:v>
                </c:pt>
                <c:pt idx="91">
                  <c:v>40.742418937499998</c:v>
                </c:pt>
                <c:pt idx="92">
                  <c:v>41.652835953263896</c:v>
                </c:pt>
                <c:pt idx="93">
                  <c:v>42.573312825555547</c:v>
                </c:pt>
                <c:pt idx="94">
                  <c:v>43.503849554375002</c:v>
                </c:pt>
                <c:pt idx="95">
                  <c:v>44.444446139722224</c:v>
                </c:pt>
                <c:pt idx="96">
                  <c:v>45.395102581597229</c:v>
                </c:pt>
                <c:pt idx="97">
                  <c:v>46.355818879999994</c:v>
                </c:pt>
                <c:pt idx="98">
                  <c:v>47.326595034930548</c:v>
                </c:pt>
                <c:pt idx="99">
                  <c:v>48.307431046388899</c:v>
                </c:pt>
                <c:pt idx="100">
                  <c:v>49.298326914375004</c:v>
                </c:pt>
                <c:pt idx="101">
                  <c:v>50.299282638888883</c:v>
                </c:pt>
                <c:pt idx="102">
                  <c:v>51.310298219930552</c:v>
                </c:pt>
                <c:pt idx="103">
                  <c:v>52.331373657500009</c:v>
                </c:pt>
                <c:pt idx="104">
                  <c:v>53.362508951597235</c:v>
                </c:pt>
                <c:pt idx="105">
                  <c:v>54.403704102222221</c:v>
                </c:pt>
                <c:pt idx="106">
                  <c:v>55.454959109375004</c:v>
                </c:pt>
                <c:pt idx="107">
                  <c:v>56.516273973055561</c:v>
                </c:pt>
                <c:pt idx="108">
                  <c:v>57.58764869326388</c:v>
                </c:pt>
                <c:pt idx="109">
                  <c:v>58.669083269999994</c:v>
                </c:pt>
                <c:pt idx="110">
                  <c:v>59.760577703263891</c:v>
                </c:pt>
                <c:pt idx="111">
                  <c:v>60.862131993055563</c:v>
                </c:pt>
                <c:pt idx="112">
                  <c:v>61.973746139374995</c:v>
                </c:pt>
                <c:pt idx="113">
                  <c:v>63.095420142222224</c:v>
                </c:pt>
                <c:pt idx="114">
                  <c:v>64.227154001597228</c:v>
                </c:pt>
                <c:pt idx="115">
                  <c:v>65.368947717500006</c:v>
                </c:pt>
                <c:pt idx="116">
                  <c:v>66.520801289930546</c:v>
                </c:pt>
                <c:pt idx="117">
                  <c:v>67.682714718888889</c:v>
                </c:pt>
                <c:pt idx="118">
                  <c:v>68.854688004375006</c:v>
                </c:pt>
                <c:pt idx="119">
                  <c:v>70.036721146388899</c:v>
                </c:pt>
                <c:pt idx="120">
                  <c:v>71.228814144930553</c:v>
                </c:pt>
                <c:pt idx="121">
                  <c:v>72.430966999999995</c:v>
                </c:pt>
                <c:pt idx="122">
                  <c:v>73.643179711597227</c:v>
                </c:pt>
                <c:pt idx="123">
                  <c:v>74.865452279722206</c:v>
                </c:pt>
                <c:pt idx="124">
                  <c:v>76.097784704375002</c:v>
                </c:pt>
                <c:pt idx="125">
                  <c:v>77.340176985555559</c:v>
                </c:pt>
                <c:pt idx="126">
                  <c:v>78.59262912326389</c:v>
                </c:pt>
                <c:pt idx="127">
                  <c:v>79.855141117499997</c:v>
                </c:pt>
                <c:pt idx="128">
                  <c:v>81.127712968263893</c:v>
                </c:pt>
                <c:pt idx="129">
                  <c:v>82.410344675555564</c:v>
                </c:pt>
                <c:pt idx="130">
                  <c:v>83.70303623937501</c:v>
                </c:pt>
                <c:pt idx="131">
                  <c:v>85.005787659722216</c:v>
                </c:pt>
                <c:pt idx="132">
                  <c:v>86.318598936597226</c:v>
                </c:pt>
                <c:pt idx="133">
                  <c:v>87.641470070000011</c:v>
                </c:pt>
                <c:pt idx="134">
                  <c:v>88.974401059930571</c:v>
                </c:pt>
                <c:pt idx="135">
                  <c:v>90.317391906388892</c:v>
                </c:pt>
                <c:pt idx="136">
                  <c:v>91.670442609375002</c:v>
                </c:pt>
                <c:pt idx="137">
                  <c:v>93.033553168888901</c:v>
                </c:pt>
                <c:pt idx="138">
                  <c:v>94.406723584930546</c:v>
                </c:pt>
                <c:pt idx="139">
                  <c:v>95.789953857500009</c:v>
                </c:pt>
                <c:pt idx="140">
                  <c:v>97.183243986597191</c:v>
                </c:pt>
                <c:pt idx="141">
                  <c:v>98.586593972222204</c:v>
                </c:pt>
                <c:pt idx="142">
                  <c:v>100.00000381437499</c:v>
                </c:pt>
                <c:pt idx="143">
                  <c:v>101.42347351305555</c:v>
                </c:pt>
                <c:pt idx="144">
                  <c:v>102.85700306826389</c:v>
                </c:pt>
                <c:pt idx="145">
                  <c:v>104.30059248000001</c:v>
                </c:pt>
                <c:pt idx="146">
                  <c:v>105.75424174826391</c:v>
                </c:pt>
                <c:pt idx="147">
                  <c:v>107.21795087305559</c:v>
                </c:pt>
                <c:pt idx="148">
                  <c:v>108.69171985437498</c:v>
                </c:pt>
                <c:pt idx="149">
                  <c:v>110.17554869222221</c:v>
                </c:pt>
                <c:pt idx="150">
                  <c:v>111.66943738659721</c:v>
                </c:pt>
                <c:pt idx="151">
                  <c:v>113.1733859375</c:v>
                </c:pt>
                <c:pt idx="152">
                  <c:v>114.68739434493057</c:v>
                </c:pt>
                <c:pt idx="153">
                  <c:v>116.21146260888891</c:v>
                </c:pt>
                <c:pt idx="154">
                  <c:v>117.74559072937502</c:v>
                </c:pt>
                <c:pt idx="155">
                  <c:v>119.28977870638893</c:v>
                </c:pt>
                <c:pt idx="156">
                  <c:v>120.84402653993054</c:v>
                </c:pt>
                <c:pt idx="157">
                  <c:v>122.40833422999998</c:v>
                </c:pt>
                <c:pt idx="158">
                  <c:v>123.98270177659722</c:v>
                </c:pt>
                <c:pt idx="159">
                  <c:v>125.56712917972222</c:v>
                </c:pt>
                <c:pt idx="160">
                  <c:v>127.16161643937501</c:v>
                </c:pt>
                <c:pt idx="161">
                  <c:v>128.76616355555558</c:v>
                </c:pt>
                <c:pt idx="162">
                  <c:v>130.38077052826392</c:v>
                </c:pt>
                <c:pt idx="163">
                  <c:v>132.00543735749997</c:v>
                </c:pt>
                <c:pt idx="164">
                  <c:v>133.64016404326387</c:v>
                </c:pt>
                <c:pt idx="165">
                  <c:v>135.28495058555555</c:v>
                </c:pt>
                <c:pt idx="166">
                  <c:v>136.93979698437499</c:v>
                </c:pt>
                <c:pt idx="167">
                  <c:v>138.60470323972223</c:v>
                </c:pt>
                <c:pt idx="168">
                  <c:v>140.27966935159725</c:v>
                </c:pt>
                <c:pt idx="169">
                  <c:v>141.96469532000003</c:v>
                </c:pt>
                <c:pt idx="170">
                  <c:v>143.65978114493052</c:v>
                </c:pt>
                <c:pt idx="171">
                  <c:v>145.36492682638888</c:v>
                </c:pt>
                <c:pt idx="172">
                  <c:v>147.080132364375</c:v>
                </c:pt>
                <c:pt idx="173">
                  <c:v>148.80539775888889</c:v>
                </c:pt>
                <c:pt idx="174">
                  <c:v>150.54072300993056</c:v>
                </c:pt>
                <c:pt idx="175">
                  <c:v>152.28610811750002</c:v>
                </c:pt>
                <c:pt idx="176">
                  <c:v>154.04155308159724</c:v>
                </c:pt>
                <c:pt idx="177">
                  <c:v>155.80705790222225</c:v>
                </c:pt>
                <c:pt idx="178">
                  <c:v>157.582622579375</c:v>
                </c:pt>
                <c:pt idx="179">
                  <c:v>159.36824711305553</c:v>
                </c:pt>
                <c:pt idx="180">
                  <c:v>161.16393150326388</c:v>
                </c:pt>
                <c:pt idx="181">
                  <c:v>162.96967574999999</c:v>
                </c:pt>
                <c:pt idx="182">
                  <c:v>164.78547985326389</c:v>
                </c:pt>
                <c:pt idx="183">
                  <c:v>166.61134381305558</c:v>
                </c:pt>
                <c:pt idx="184">
                  <c:v>168.44726762937503</c:v>
                </c:pt>
                <c:pt idx="185">
                  <c:v>170.29325130222219</c:v>
                </c:pt>
                <c:pt idx="186">
                  <c:v>172.14929483159719</c:v>
                </c:pt>
                <c:pt idx="187">
                  <c:v>174.01539821750001</c:v>
                </c:pt>
                <c:pt idx="188">
                  <c:v>175.89156145993056</c:v>
                </c:pt>
                <c:pt idx="189">
                  <c:v>177.7777845588889</c:v>
                </c:pt>
                <c:pt idx="190">
                  <c:v>179.67406751437503</c:v>
                </c:pt>
                <c:pt idx="191">
                  <c:v>181.58041032638891</c:v>
                </c:pt>
                <c:pt idx="192">
                  <c:v>183.49681299493059</c:v>
                </c:pt>
                <c:pt idx="193">
                  <c:v>185.42327551999998</c:v>
                </c:pt>
                <c:pt idx="194">
                  <c:v>187.3597979015972</c:v>
                </c:pt>
                <c:pt idx="195">
                  <c:v>189.30638013972219</c:v>
                </c:pt>
                <c:pt idx="196">
                  <c:v>191.263022234375</c:v>
                </c:pt>
                <c:pt idx="197">
                  <c:v>193.2297241855556</c:v>
                </c:pt>
                <c:pt idx="198">
                  <c:v>195.2064859932639</c:v>
                </c:pt>
                <c:pt idx="199">
                  <c:v>197.19330765750001</c:v>
                </c:pt>
                <c:pt idx="200">
                  <c:v>199.19018917826386</c:v>
                </c:pt>
                <c:pt idx="201">
                  <c:v>201.19713055555553</c:v>
                </c:pt>
                <c:pt idx="202">
                  <c:v>203.21413178937496</c:v>
                </c:pt>
                <c:pt idx="203">
                  <c:v>205.24119287972221</c:v>
                </c:pt>
                <c:pt idx="204">
                  <c:v>207.27831382659721</c:v>
                </c:pt>
                <c:pt idx="205">
                  <c:v>209.32549463000004</c:v>
                </c:pt>
                <c:pt idx="206">
                  <c:v>211.38273528993057</c:v>
                </c:pt>
                <c:pt idx="207">
                  <c:v>213.45003580638894</c:v>
                </c:pt>
                <c:pt idx="208">
                  <c:v>215.52739617937499</c:v>
                </c:pt>
                <c:pt idx="209">
                  <c:v>217.61481640888888</c:v>
                </c:pt>
                <c:pt idx="210">
                  <c:v>219.71229649493054</c:v>
                </c:pt>
                <c:pt idx="211">
                  <c:v>221.81983643750002</c:v>
                </c:pt>
                <c:pt idx="212">
                  <c:v>223.93743623659725</c:v>
                </c:pt>
                <c:pt idx="213">
                  <c:v>226.06509589222225</c:v>
                </c:pt>
                <c:pt idx="214">
                  <c:v>228.20281540437503</c:v>
                </c:pt>
                <c:pt idx="215">
                  <c:v>230.35059477305552</c:v>
                </c:pt>
                <c:pt idx="216">
                  <c:v>232.50843399826388</c:v>
                </c:pt>
                <c:pt idx="217">
                  <c:v>234.67633307999998</c:v>
                </c:pt>
                <c:pt idx="218">
                  <c:v>236.85429201826389</c:v>
                </c:pt>
                <c:pt idx="219">
                  <c:v>239.04231081305556</c:v>
                </c:pt>
                <c:pt idx="220">
                  <c:v>241.240389464375</c:v>
                </c:pt>
                <c:pt idx="221">
                  <c:v>243.44852797222225</c:v>
                </c:pt>
                <c:pt idx="222">
                  <c:v>245.66672633659726</c:v>
                </c:pt>
                <c:pt idx="223">
                  <c:v>247.89498455749998</c:v>
                </c:pt>
                <c:pt idx="224">
                  <c:v>250.13330263493052</c:v>
                </c:pt>
                <c:pt idx="225">
                  <c:v>252.3816805688889</c:v>
                </c:pt>
                <c:pt idx="226">
                  <c:v>254.64011835937501</c:v>
                </c:pt>
                <c:pt idx="227">
                  <c:v>256.90861600638891</c:v>
                </c:pt>
                <c:pt idx="228">
                  <c:v>259.18717350993057</c:v>
                </c:pt>
                <c:pt idx="229">
                  <c:v>261.47579087000003</c:v>
                </c:pt>
                <c:pt idx="230">
                  <c:v>263.77446808659715</c:v>
                </c:pt>
                <c:pt idx="231">
                  <c:v>266.08320515972218</c:v>
                </c:pt>
                <c:pt idx="232">
                  <c:v>268.402002089375</c:v>
                </c:pt>
                <c:pt idx="233">
                  <c:v>270.73085887555555</c:v>
                </c:pt>
                <c:pt idx="234">
                  <c:v>273.0697755182639</c:v>
                </c:pt>
                <c:pt idx="235">
                  <c:v>275.41875201750003</c:v>
                </c:pt>
                <c:pt idx="236">
                  <c:v>277.77778837326395</c:v>
                </c:pt>
                <c:pt idx="237">
                  <c:v>280.1468845855556</c:v>
                </c:pt>
                <c:pt idx="238">
                  <c:v>282.52604065437498</c:v>
                </c:pt>
                <c:pt idx="239">
                  <c:v>284.91525657972221</c:v>
                </c:pt>
                <c:pt idx="240">
                  <c:v>287.31453236159717</c:v>
                </c:pt>
                <c:pt idx="241">
                  <c:v>289.72386799999998</c:v>
                </c:pt>
                <c:pt idx="242">
                  <c:v>292.14326349493058</c:v>
                </c:pt>
                <c:pt idx="243">
                  <c:v>294.57271884638891</c:v>
                </c:pt>
                <c:pt idx="244">
                  <c:v>297.01223405437503</c:v>
                </c:pt>
                <c:pt idx="245">
                  <c:v>299.46180911888882</c:v>
                </c:pt>
                <c:pt idx="246">
                  <c:v>301.92144403993052</c:v>
                </c:pt>
                <c:pt idx="247">
                  <c:v>304.39113881750001</c:v>
                </c:pt>
                <c:pt idx="248">
                  <c:v>306.87089345159723</c:v>
                </c:pt>
                <c:pt idx="249">
                  <c:v>309.36070794222223</c:v>
                </c:pt>
                <c:pt idx="250">
                  <c:v>311.86058228937503</c:v>
                </c:pt>
                <c:pt idx="251">
                  <c:v>314.37051649305556</c:v>
                </c:pt>
              </c:numCache>
            </c:numRef>
          </c:yVal>
          <c:smooth val="1"/>
          <c:extLst xmlns:c16r2="http://schemas.microsoft.com/office/drawing/2015/06/chart">
            <c:ext xmlns:c16="http://schemas.microsoft.com/office/drawing/2014/chart" uri="{C3380CC4-5D6E-409C-BE32-E72D297353CC}">
              <c16:uniqueId val="{00000000-6393-4F47-A969-BFB61C613E21}"/>
            </c:ext>
          </c:extLst>
        </c:ser>
        <c:ser>
          <c:idx val="2"/>
          <c:order val="1"/>
          <c:tx>
            <c:strRef>
              <c:f>Ausgabeblatt!$E$46:$E$47</c:f>
              <c:strCache>
                <c:ptCount val="2"/>
                <c:pt idx="0">
                  <c:v>FWRR</c:v>
                </c:pt>
                <c:pt idx="1">
                  <c:v>in N</c:v>
                </c:pt>
              </c:strCache>
            </c:strRef>
          </c:tx>
          <c:spPr>
            <a:ln w="44450" cap="rnd">
              <a:solidFill>
                <a:schemeClr val="accent4">
                  <a:lumMod val="75000"/>
                </a:schemeClr>
              </a:solidFill>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Ausgabeblatt!$E$48:$E$299</c:f>
              <c:numCache>
                <c:formatCode>0</c:formatCode>
                <c:ptCount val="252"/>
                <c:pt idx="1">
                  <c:v>165.54374999999999</c:v>
                </c:pt>
                <c:pt idx="2">
                  <c:v>165.54374999999999</c:v>
                </c:pt>
                <c:pt idx="3">
                  <c:v>165.54374999999999</c:v>
                </c:pt>
                <c:pt idx="4">
                  <c:v>165.54374999999999</c:v>
                </c:pt>
                <c:pt idx="5">
                  <c:v>165.54374999999999</c:v>
                </c:pt>
                <c:pt idx="6">
                  <c:v>165.54374999999999</c:v>
                </c:pt>
                <c:pt idx="7">
                  <c:v>165.54374999999999</c:v>
                </c:pt>
                <c:pt idx="8">
                  <c:v>165.54374999999999</c:v>
                </c:pt>
                <c:pt idx="9">
                  <c:v>165.54374999999999</c:v>
                </c:pt>
                <c:pt idx="10">
                  <c:v>165.54374999999999</c:v>
                </c:pt>
                <c:pt idx="11">
                  <c:v>165.54374999999999</c:v>
                </c:pt>
                <c:pt idx="12">
                  <c:v>165.54374999999999</c:v>
                </c:pt>
                <c:pt idx="13">
                  <c:v>165.54374999999999</c:v>
                </c:pt>
                <c:pt idx="14">
                  <c:v>165.54374999999999</c:v>
                </c:pt>
                <c:pt idx="15">
                  <c:v>165.54374999999999</c:v>
                </c:pt>
                <c:pt idx="16">
                  <c:v>165.54374999999999</c:v>
                </c:pt>
                <c:pt idx="17">
                  <c:v>165.54374999999999</c:v>
                </c:pt>
                <c:pt idx="18">
                  <c:v>165.54374999999999</c:v>
                </c:pt>
                <c:pt idx="19">
                  <c:v>165.54374999999999</c:v>
                </c:pt>
                <c:pt idx="20">
                  <c:v>165.54374999999999</c:v>
                </c:pt>
                <c:pt idx="21">
                  <c:v>165.54374999999999</c:v>
                </c:pt>
                <c:pt idx="22">
                  <c:v>165.54374999999999</c:v>
                </c:pt>
                <c:pt idx="23">
                  <c:v>165.54374999999999</c:v>
                </c:pt>
                <c:pt idx="24">
                  <c:v>165.54374999999999</c:v>
                </c:pt>
                <c:pt idx="25">
                  <c:v>165.54374999999999</c:v>
                </c:pt>
                <c:pt idx="26">
                  <c:v>165.54374999999999</c:v>
                </c:pt>
                <c:pt idx="27">
                  <c:v>165.54374999999999</c:v>
                </c:pt>
                <c:pt idx="28">
                  <c:v>165.54374999999999</c:v>
                </c:pt>
                <c:pt idx="29">
                  <c:v>165.54374999999999</c:v>
                </c:pt>
                <c:pt idx="30">
                  <c:v>165.54374999999999</c:v>
                </c:pt>
                <c:pt idx="31">
                  <c:v>165.54374999999999</c:v>
                </c:pt>
                <c:pt idx="32">
                  <c:v>165.54374999999999</c:v>
                </c:pt>
                <c:pt idx="33">
                  <c:v>165.54374999999999</c:v>
                </c:pt>
                <c:pt idx="34">
                  <c:v>165.54374999999999</c:v>
                </c:pt>
                <c:pt idx="35">
                  <c:v>165.54374999999999</c:v>
                </c:pt>
                <c:pt idx="36">
                  <c:v>165.54374999999999</c:v>
                </c:pt>
                <c:pt idx="37">
                  <c:v>165.54374999999999</c:v>
                </c:pt>
                <c:pt idx="38">
                  <c:v>165.54374999999999</c:v>
                </c:pt>
                <c:pt idx="39">
                  <c:v>165.54374999999999</c:v>
                </c:pt>
                <c:pt idx="40">
                  <c:v>165.54374999999999</c:v>
                </c:pt>
                <c:pt idx="41">
                  <c:v>165.54374999999999</c:v>
                </c:pt>
                <c:pt idx="42">
                  <c:v>165.54374999999999</c:v>
                </c:pt>
                <c:pt idx="43">
                  <c:v>165.54374999999999</c:v>
                </c:pt>
                <c:pt idx="44">
                  <c:v>165.54374999999999</c:v>
                </c:pt>
                <c:pt idx="45">
                  <c:v>165.54374999999999</c:v>
                </c:pt>
                <c:pt idx="46">
                  <c:v>165.54374999999999</c:v>
                </c:pt>
                <c:pt idx="47">
                  <c:v>165.54374999999999</c:v>
                </c:pt>
                <c:pt idx="48">
                  <c:v>165.54374999999999</c:v>
                </c:pt>
                <c:pt idx="49">
                  <c:v>165.54374999999999</c:v>
                </c:pt>
                <c:pt idx="50">
                  <c:v>165.54374999999999</c:v>
                </c:pt>
                <c:pt idx="51">
                  <c:v>165.54374999999999</c:v>
                </c:pt>
                <c:pt idx="52">
                  <c:v>165.54374999999999</c:v>
                </c:pt>
                <c:pt idx="53">
                  <c:v>165.54374999999999</c:v>
                </c:pt>
                <c:pt idx="54">
                  <c:v>165.54374999999999</c:v>
                </c:pt>
                <c:pt idx="55">
                  <c:v>165.54374999999999</c:v>
                </c:pt>
                <c:pt idx="56">
                  <c:v>165.54374999999999</c:v>
                </c:pt>
                <c:pt idx="57">
                  <c:v>165.54374999999999</c:v>
                </c:pt>
                <c:pt idx="58">
                  <c:v>165.54374999999999</c:v>
                </c:pt>
                <c:pt idx="59">
                  <c:v>165.54374999999999</c:v>
                </c:pt>
                <c:pt idx="60">
                  <c:v>165.54374999999999</c:v>
                </c:pt>
                <c:pt idx="61">
                  <c:v>165.54374999999999</c:v>
                </c:pt>
                <c:pt idx="62">
                  <c:v>165.54374999999999</c:v>
                </c:pt>
                <c:pt idx="63">
                  <c:v>165.54374999999999</c:v>
                </c:pt>
                <c:pt idx="64">
                  <c:v>165.54374999999999</c:v>
                </c:pt>
                <c:pt idx="65">
                  <c:v>165.54374999999999</c:v>
                </c:pt>
                <c:pt idx="66">
                  <c:v>165.54374999999999</c:v>
                </c:pt>
                <c:pt idx="67">
                  <c:v>165.54374999999999</c:v>
                </c:pt>
                <c:pt idx="68">
                  <c:v>165.54374999999999</c:v>
                </c:pt>
                <c:pt idx="69">
                  <c:v>165.54374999999999</c:v>
                </c:pt>
                <c:pt idx="70">
                  <c:v>165.54374999999999</c:v>
                </c:pt>
                <c:pt idx="71">
                  <c:v>165.54374999999999</c:v>
                </c:pt>
                <c:pt idx="72">
                  <c:v>165.54374999999999</c:v>
                </c:pt>
                <c:pt idx="73">
                  <c:v>165.54374999999999</c:v>
                </c:pt>
                <c:pt idx="74">
                  <c:v>165.54374999999999</c:v>
                </c:pt>
                <c:pt idx="75">
                  <c:v>165.54374999999999</c:v>
                </c:pt>
                <c:pt idx="76">
                  <c:v>165.54374999999999</c:v>
                </c:pt>
                <c:pt idx="77">
                  <c:v>165.54374999999999</c:v>
                </c:pt>
                <c:pt idx="78">
                  <c:v>165.54374999999999</c:v>
                </c:pt>
                <c:pt idx="79">
                  <c:v>165.54374999999999</c:v>
                </c:pt>
                <c:pt idx="80">
                  <c:v>165.54374999999999</c:v>
                </c:pt>
                <c:pt idx="81">
                  <c:v>165.54374999999999</c:v>
                </c:pt>
                <c:pt idx="82">
                  <c:v>165.54374999999999</c:v>
                </c:pt>
                <c:pt idx="83">
                  <c:v>165.54374999999999</c:v>
                </c:pt>
                <c:pt idx="84">
                  <c:v>165.54374999999999</c:v>
                </c:pt>
                <c:pt idx="85">
                  <c:v>165.54374999999999</c:v>
                </c:pt>
                <c:pt idx="86">
                  <c:v>165.54374999999999</c:v>
                </c:pt>
                <c:pt idx="87">
                  <c:v>165.54374999999999</c:v>
                </c:pt>
                <c:pt idx="88">
                  <c:v>165.54374999999999</c:v>
                </c:pt>
                <c:pt idx="89">
                  <c:v>165.54374999999999</c:v>
                </c:pt>
                <c:pt idx="90">
                  <c:v>165.54374999999999</c:v>
                </c:pt>
                <c:pt idx="91">
                  <c:v>165.54374999999999</c:v>
                </c:pt>
                <c:pt idx="92">
                  <c:v>165.54374999999999</c:v>
                </c:pt>
                <c:pt idx="93">
                  <c:v>165.54374999999999</c:v>
                </c:pt>
                <c:pt idx="94">
                  <c:v>165.54374999999999</c:v>
                </c:pt>
                <c:pt idx="95">
                  <c:v>165.54374999999999</c:v>
                </c:pt>
                <c:pt idx="96">
                  <c:v>165.54374999999999</c:v>
                </c:pt>
                <c:pt idx="97">
                  <c:v>165.54374999999999</c:v>
                </c:pt>
                <c:pt idx="98">
                  <c:v>165.54374999999999</c:v>
                </c:pt>
                <c:pt idx="99">
                  <c:v>165.54374999999999</c:v>
                </c:pt>
                <c:pt idx="100">
                  <c:v>165.54374999999999</c:v>
                </c:pt>
                <c:pt idx="101">
                  <c:v>165.54374999999999</c:v>
                </c:pt>
                <c:pt idx="102">
                  <c:v>165.54374999999999</c:v>
                </c:pt>
                <c:pt idx="103">
                  <c:v>165.54374999999999</c:v>
                </c:pt>
                <c:pt idx="104">
                  <c:v>165.54374999999999</c:v>
                </c:pt>
                <c:pt idx="105">
                  <c:v>165.54374999999999</c:v>
                </c:pt>
                <c:pt idx="106">
                  <c:v>165.54374999999999</c:v>
                </c:pt>
                <c:pt idx="107">
                  <c:v>165.54374999999999</c:v>
                </c:pt>
                <c:pt idx="108">
                  <c:v>165.54374999999999</c:v>
                </c:pt>
                <c:pt idx="109">
                  <c:v>165.54374999999999</c:v>
                </c:pt>
                <c:pt idx="110">
                  <c:v>165.54374999999999</c:v>
                </c:pt>
                <c:pt idx="111">
                  <c:v>165.54374999999999</c:v>
                </c:pt>
                <c:pt idx="112">
                  <c:v>165.54374999999999</c:v>
                </c:pt>
                <c:pt idx="113">
                  <c:v>165.54374999999999</c:v>
                </c:pt>
                <c:pt idx="114">
                  <c:v>165.54374999999999</c:v>
                </c:pt>
                <c:pt idx="115">
                  <c:v>165.54374999999999</c:v>
                </c:pt>
                <c:pt idx="116">
                  <c:v>165.54374999999999</c:v>
                </c:pt>
                <c:pt idx="117">
                  <c:v>165.54374999999999</c:v>
                </c:pt>
                <c:pt idx="118">
                  <c:v>165.54374999999999</c:v>
                </c:pt>
                <c:pt idx="119">
                  <c:v>165.54374999999999</c:v>
                </c:pt>
                <c:pt idx="120">
                  <c:v>165.54374999999999</c:v>
                </c:pt>
                <c:pt idx="121">
                  <c:v>165.54374999999999</c:v>
                </c:pt>
                <c:pt idx="122">
                  <c:v>165.54374999999999</c:v>
                </c:pt>
                <c:pt idx="123">
                  <c:v>165.54374999999999</c:v>
                </c:pt>
                <c:pt idx="124">
                  <c:v>165.54374999999999</c:v>
                </c:pt>
                <c:pt idx="125">
                  <c:v>165.54374999999999</c:v>
                </c:pt>
                <c:pt idx="126">
                  <c:v>165.54374999999999</c:v>
                </c:pt>
                <c:pt idx="127">
                  <c:v>165.54374999999999</c:v>
                </c:pt>
                <c:pt idx="128">
                  <c:v>165.54374999999999</c:v>
                </c:pt>
                <c:pt idx="129">
                  <c:v>165.54374999999999</c:v>
                </c:pt>
                <c:pt idx="130">
                  <c:v>165.54374999999999</c:v>
                </c:pt>
                <c:pt idx="131">
                  <c:v>165.54374999999999</c:v>
                </c:pt>
                <c:pt idx="132">
                  <c:v>165.54374999999999</c:v>
                </c:pt>
                <c:pt idx="133">
                  <c:v>165.54374999999999</c:v>
                </c:pt>
                <c:pt idx="134">
                  <c:v>165.54374999999999</c:v>
                </c:pt>
                <c:pt idx="135">
                  <c:v>165.54374999999999</c:v>
                </c:pt>
                <c:pt idx="136">
                  <c:v>165.54374999999999</c:v>
                </c:pt>
                <c:pt idx="137">
                  <c:v>165.54374999999999</c:v>
                </c:pt>
                <c:pt idx="138">
                  <c:v>165.54374999999999</c:v>
                </c:pt>
                <c:pt idx="139">
                  <c:v>165.54374999999999</c:v>
                </c:pt>
                <c:pt idx="140">
                  <c:v>165.54374999999999</c:v>
                </c:pt>
                <c:pt idx="141">
                  <c:v>165.54374999999999</c:v>
                </c:pt>
                <c:pt idx="142">
                  <c:v>165.54374999999999</c:v>
                </c:pt>
                <c:pt idx="143">
                  <c:v>165.54374999999999</c:v>
                </c:pt>
                <c:pt idx="144">
                  <c:v>165.54374999999999</c:v>
                </c:pt>
                <c:pt idx="145">
                  <c:v>165.54374999999999</c:v>
                </c:pt>
                <c:pt idx="146">
                  <c:v>165.54374999999999</c:v>
                </c:pt>
                <c:pt idx="147">
                  <c:v>165.54374999999999</c:v>
                </c:pt>
                <c:pt idx="148">
                  <c:v>165.54374999999999</c:v>
                </c:pt>
                <c:pt idx="149">
                  <c:v>165.54374999999999</c:v>
                </c:pt>
                <c:pt idx="150">
                  <c:v>165.54374999999999</c:v>
                </c:pt>
                <c:pt idx="151">
                  <c:v>165.54374999999999</c:v>
                </c:pt>
                <c:pt idx="152">
                  <c:v>165.54374999999999</c:v>
                </c:pt>
                <c:pt idx="153">
                  <c:v>165.54374999999999</c:v>
                </c:pt>
                <c:pt idx="154">
                  <c:v>165.54374999999999</c:v>
                </c:pt>
                <c:pt idx="155">
                  <c:v>165.54374999999999</c:v>
                </c:pt>
                <c:pt idx="156">
                  <c:v>165.54374999999999</c:v>
                </c:pt>
                <c:pt idx="157">
                  <c:v>165.54374999999999</c:v>
                </c:pt>
                <c:pt idx="158">
                  <c:v>165.54374999999999</c:v>
                </c:pt>
                <c:pt idx="159">
                  <c:v>165.54374999999999</c:v>
                </c:pt>
                <c:pt idx="160">
                  <c:v>165.54374999999999</c:v>
                </c:pt>
                <c:pt idx="161">
                  <c:v>165.54374999999999</c:v>
                </c:pt>
                <c:pt idx="162">
                  <c:v>165.54374999999999</c:v>
                </c:pt>
                <c:pt idx="163">
                  <c:v>165.54374999999999</c:v>
                </c:pt>
                <c:pt idx="164">
                  <c:v>165.54374999999999</c:v>
                </c:pt>
                <c:pt idx="165">
                  <c:v>165.54374999999999</c:v>
                </c:pt>
                <c:pt idx="166">
                  <c:v>165.54374999999999</c:v>
                </c:pt>
                <c:pt idx="167">
                  <c:v>165.54374999999999</c:v>
                </c:pt>
                <c:pt idx="168">
                  <c:v>165.54374999999999</c:v>
                </c:pt>
                <c:pt idx="169">
                  <c:v>165.54374999999999</c:v>
                </c:pt>
                <c:pt idx="170">
                  <c:v>165.54374999999999</c:v>
                </c:pt>
                <c:pt idx="171">
                  <c:v>165.54374999999999</c:v>
                </c:pt>
                <c:pt idx="172">
                  <c:v>165.54374999999999</c:v>
                </c:pt>
                <c:pt idx="173">
                  <c:v>165.54374999999999</c:v>
                </c:pt>
                <c:pt idx="174">
                  <c:v>165.54374999999999</c:v>
                </c:pt>
                <c:pt idx="175">
                  <c:v>165.54374999999999</c:v>
                </c:pt>
                <c:pt idx="176">
                  <c:v>165.54374999999999</c:v>
                </c:pt>
                <c:pt idx="177">
                  <c:v>165.54374999999999</c:v>
                </c:pt>
                <c:pt idx="178">
                  <c:v>165.54374999999999</c:v>
                </c:pt>
                <c:pt idx="179">
                  <c:v>165.54374999999999</c:v>
                </c:pt>
                <c:pt idx="180">
                  <c:v>165.54374999999999</c:v>
                </c:pt>
                <c:pt idx="181">
                  <c:v>165.54374999999999</c:v>
                </c:pt>
                <c:pt idx="182">
                  <c:v>165.54374999999999</c:v>
                </c:pt>
                <c:pt idx="183">
                  <c:v>165.54374999999999</c:v>
                </c:pt>
                <c:pt idx="184">
                  <c:v>165.54374999999999</c:v>
                </c:pt>
                <c:pt idx="185">
                  <c:v>165.54374999999999</c:v>
                </c:pt>
                <c:pt idx="186">
                  <c:v>165.54374999999999</c:v>
                </c:pt>
                <c:pt idx="187">
                  <c:v>165.54374999999999</c:v>
                </c:pt>
                <c:pt idx="188">
                  <c:v>165.54374999999999</c:v>
                </c:pt>
                <c:pt idx="189">
                  <c:v>165.54374999999999</c:v>
                </c:pt>
                <c:pt idx="190">
                  <c:v>165.54374999999999</c:v>
                </c:pt>
                <c:pt idx="191">
                  <c:v>165.54374999999999</c:v>
                </c:pt>
                <c:pt idx="192">
                  <c:v>165.54374999999999</c:v>
                </c:pt>
                <c:pt idx="193">
                  <c:v>165.54374999999999</c:v>
                </c:pt>
                <c:pt idx="194">
                  <c:v>165.54374999999999</c:v>
                </c:pt>
                <c:pt idx="195">
                  <c:v>165.54374999999999</c:v>
                </c:pt>
                <c:pt idx="196">
                  <c:v>165.54374999999999</c:v>
                </c:pt>
                <c:pt idx="197">
                  <c:v>165.54374999999999</c:v>
                </c:pt>
                <c:pt idx="198">
                  <c:v>165.54374999999999</c:v>
                </c:pt>
                <c:pt idx="199">
                  <c:v>165.54374999999999</c:v>
                </c:pt>
                <c:pt idx="200">
                  <c:v>165.54374999999999</c:v>
                </c:pt>
                <c:pt idx="201">
                  <c:v>165.54374999999999</c:v>
                </c:pt>
                <c:pt idx="202">
                  <c:v>165.54374999999999</c:v>
                </c:pt>
                <c:pt idx="203">
                  <c:v>165.54374999999999</c:v>
                </c:pt>
                <c:pt idx="204">
                  <c:v>165.54374999999999</c:v>
                </c:pt>
                <c:pt idx="205">
                  <c:v>165.54374999999999</c:v>
                </c:pt>
                <c:pt idx="206">
                  <c:v>165.54374999999999</c:v>
                </c:pt>
                <c:pt idx="207">
                  <c:v>165.54374999999999</c:v>
                </c:pt>
                <c:pt idx="208">
                  <c:v>165.54374999999999</c:v>
                </c:pt>
                <c:pt idx="209">
                  <c:v>165.54374999999999</c:v>
                </c:pt>
                <c:pt idx="210">
                  <c:v>165.54374999999999</c:v>
                </c:pt>
                <c:pt idx="211">
                  <c:v>165.54374999999999</c:v>
                </c:pt>
                <c:pt idx="212">
                  <c:v>165.54374999999999</c:v>
                </c:pt>
                <c:pt idx="213">
                  <c:v>165.54374999999999</c:v>
                </c:pt>
                <c:pt idx="214">
                  <c:v>165.54374999999999</c:v>
                </c:pt>
                <c:pt idx="215">
                  <c:v>165.54374999999999</c:v>
                </c:pt>
                <c:pt idx="216">
                  <c:v>165.54374999999999</c:v>
                </c:pt>
                <c:pt idx="217">
                  <c:v>165.54374999999999</c:v>
                </c:pt>
                <c:pt idx="218">
                  <c:v>165.54374999999999</c:v>
                </c:pt>
                <c:pt idx="219">
                  <c:v>165.54374999999999</c:v>
                </c:pt>
                <c:pt idx="220">
                  <c:v>165.54374999999999</c:v>
                </c:pt>
                <c:pt idx="221">
                  <c:v>165.54374999999999</c:v>
                </c:pt>
                <c:pt idx="222">
                  <c:v>165.54374999999999</c:v>
                </c:pt>
                <c:pt idx="223">
                  <c:v>165.54374999999999</c:v>
                </c:pt>
                <c:pt idx="224">
                  <c:v>165.54374999999999</c:v>
                </c:pt>
                <c:pt idx="225">
                  <c:v>165.54374999999999</c:v>
                </c:pt>
                <c:pt idx="226">
                  <c:v>165.54374999999999</c:v>
                </c:pt>
                <c:pt idx="227">
                  <c:v>165.54374999999999</c:v>
                </c:pt>
                <c:pt idx="228">
                  <c:v>165.54374999999999</c:v>
                </c:pt>
                <c:pt idx="229">
                  <c:v>165.54374999999999</c:v>
                </c:pt>
                <c:pt idx="230">
                  <c:v>165.54374999999999</c:v>
                </c:pt>
                <c:pt idx="231">
                  <c:v>165.54374999999999</c:v>
                </c:pt>
                <c:pt idx="232">
                  <c:v>165.54374999999999</c:v>
                </c:pt>
                <c:pt idx="233">
                  <c:v>165.54374999999999</c:v>
                </c:pt>
                <c:pt idx="234">
                  <c:v>165.54374999999999</c:v>
                </c:pt>
                <c:pt idx="235">
                  <c:v>165.54374999999999</c:v>
                </c:pt>
                <c:pt idx="236">
                  <c:v>165.54374999999999</c:v>
                </c:pt>
                <c:pt idx="237">
                  <c:v>165.54374999999999</c:v>
                </c:pt>
                <c:pt idx="238">
                  <c:v>165.54374999999999</c:v>
                </c:pt>
                <c:pt idx="239">
                  <c:v>165.54374999999999</c:v>
                </c:pt>
                <c:pt idx="240">
                  <c:v>165.54374999999999</c:v>
                </c:pt>
                <c:pt idx="241">
                  <c:v>165.54374999999999</c:v>
                </c:pt>
                <c:pt idx="242">
                  <c:v>165.54374999999999</c:v>
                </c:pt>
                <c:pt idx="243">
                  <c:v>165.54374999999999</c:v>
                </c:pt>
                <c:pt idx="244">
                  <c:v>165.54374999999999</c:v>
                </c:pt>
                <c:pt idx="245">
                  <c:v>165.54374999999999</c:v>
                </c:pt>
                <c:pt idx="246">
                  <c:v>165.54374999999999</c:v>
                </c:pt>
                <c:pt idx="247">
                  <c:v>165.54374999999999</c:v>
                </c:pt>
                <c:pt idx="248">
                  <c:v>165.54374999999999</c:v>
                </c:pt>
                <c:pt idx="249">
                  <c:v>165.54374999999999</c:v>
                </c:pt>
                <c:pt idx="250">
                  <c:v>165.54374999999999</c:v>
                </c:pt>
                <c:pt idx="251">
                  <c:v>165.54374999999999</c:v>
                </c:pt>
              </c:numCache>
            </c:numRef>
          </c:yVal>
          <c:smooth val="1"/>
          <c:extLst xmlns:c16r2="http://schemas.microsoft.com/office/drawing/2015/06/chart">
            <c:ext xmlns:c16="http://schemas.microsoft.com/office/drawing/2014/chart" uri="{C3380CC4-5D6E-409C-BE32-E72D297353CC}">
              <c16:uniqueId val="{00000001-6393-4F47-A969-BFB61C613E21}"/>
            </c:ext>
          </c:extLst>
        </c:ser>
        <c:ser>
          <c:idx val="4"/>
          <c:order val="2"/>
          <c:tx>
            <c:strRef>
              <c:f>Ausgabeblatt!$G$46:$G$47</c:f>
              <c:strCache>
                <c:ptCount val="2"/>
                <c:pt idx="0">
                  <c:v>FW = FWFzg</c:v>
                </c:pt>
                <c:pt idx="1">
                  <c:v>in N</c:v>
                </c:pt>
              </c:strCache>
            </c:strRef>
          </c:tx>
          <c:spPr>
            <a:ln w="44450" cap="rnd">
              <a:solidFill>
                <a:srgbClr val="C00000"/>
              </a:solidFill>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Ausgabeblatt!$G$48:$G$299</c:f>
              <c:numCache>
                <c:formatCode>0</c:formatCode>
                <c:ptCount val="252"/>
                <c:pt idx="1">
                  <c:v>165.54374999999999</c:v>
                </c:pt>
                <c:pt idx="2">
                  <c:v>165.54877992826388</c:v>
                </c:pt>
                <c:pt idx="3">
                  <c:v>165.56386971305554</c:v>
                </c:pt>
                <c:pt idx="4">
                  <c:v>165.58901935437498</c:v>
                </c:pt>
                <c:pt idx="5">
                  <c:v>165.62422885222222</c:v>
                </c:pt>
                <c:pt idx="6">
                  <c:v>165.66949820659721</c:v>
                </c:pt>
                <c:pt idx="7">
                  <c:v>165.72482741749999</c:v>
                </c:pt>
                <c:pt idx="8">
                  <c:v>165.79021648493054</c:v>
                </c:pt>
                <c:pt idx="9">
                  <c:v>165.86566540888887</c:v>
                </c:pt>
                <c:pt idx="10">
                  <c:v>165.951174189375</c:v>
                </c:pt>
                <c:pt idx="11">
                  <c:v>166.04674282638888</c:v>
                </c:pt>
                <c:pt idx="12">
                  <c:v>166.15237131993055</c:v>
                </c:pt>
                <c:pt idx="13">
                  <c:v>166.26805966999999</c:v>
                </c:pt>
                <c:pt idx="14">
                  <c:v>166.39380787659721</c:v>
                </c:pt>
                <c:pt idx="15">
                  <c:v>166.52961593972222</c:v>
                </c:pt>
                <c:pt idx="16">
                  <c:v>166.67548385937499</c:v>
                </c:pt>
                <c:pt idx="17">
                  <c:v>166.83141163555555</c:v>
                </c:pt>
                <c:pt idx="18">
                  <c:v>166.99739926826388</c:v>
                </c:pt>
                <c:pt idx="19">
                  <c:v>167.17344675749999</c:v>
                </c:pt>
                <c:pt idx="20">
                  <c:v>167.35955410326389</c:v>
                </c:pt>
                <c:pt idx="21">
                  <c:v>167.55572130555555</c:v>
                </c:pt>
                <c:pt idx="22">
                  <c:v>167.761948364375</c:v>
                </c:pt>
                <c:pt idx="23">
                  <c:v>167.97823527972221</c:v>
                </c:pt>
                <c:pt idx="24">
                  <c:v>168.20458205159721</c:v>
                </c:pt>
                <c:pt idx="25">
                  <c:v>168.44098867999998</c:v>
                </c:pt>
                <c:pt idx="26">
                  <c:v>168.68745516493055</c:v>
                </c:pt>
                <c:pt idx="27">
                  <c:v>168.94398150638887</c:v>
                </c:pt>
                <c:pt idx="28">
                  <c:v>169.21056770437499</c:v>
                </c:pt>
                <c:pt idx="29">
                  <c:v>169.48721375888888</c:v>
                </c:pt>
                <c:pt idx="30">
                  <c:v>169.77391966993054</c:v>
                </c:pt>
                <c:pt idx="31">
                  <c:v>170.07068543749998</c:v>
                </c:pt>
                <c:pt idx="32">
                  <c:v>170.3775110615972</c:v>
                </c:pt>
                <c:pt idx="33">
                  <c:v>170.69439654222222</c:v>
                </c:pt>
                <c:pt idx="34">
                  <c:v>171.021341879375</c:v>
                </c:pt>
                <c:pt idx="35">
                  <c:v>171.35834707305554</c:v>
                </c:pt>
                <c:pt idx="36">
                  <c:v>171.70541212326387</c:v>
                </c:pt>
                <c:pt idx="37">
                  <c:v>172.06253702999999</c:v>
                </c:pt>
                <c:pt idx="38">
                  <c:v>172.42972179326387</c:v>
                </c:pt>
                <c:pt idx="39">
                  <c:v>172.80696641305553</c:v>
                </c:pt>
                <c:pt idx="40">
                  <c:v>173.19427088937499</c:v>
                </c:pt>
                <c:pt idx="41">
                  <c:v>173.59163522222221</c:v>
                </c:pt>
                <c:pt idx="42">
                  <c:v>173.99905941159722</c:v>
                </c:pt>
                <c:pt idx="43">
                  <c:v>174.41654345749998</c:v>
                </c:pt>
                <c:pt idx="44">
                  <c:v>174.84408735993054</c:v>
                </c:pt>
                <c:pt idx="45">
                  <c:v>175.28169111888889</c:v>
                </c:pt>
                <c:pt idx="46">
                  <c:v>175.72935473437499</c:v>
                </c:pt>
                <c:pt idx="47">
                  <c:v>176.18707820638889</c:v>
                </c:pt>
                <c:pt idx="48">
                  <c:v>176.65486153493055</c:v>
                </c:pt>
                <c:pt idx="49">
                  <c:v>177.13270471999999</c:v>
                </c:pt>
                <c:pt idx="50">
                  <c:v>177.62060776159723</c:v>
                </c:pt>
                <c:pt idx="51">
                  <c:v>178.1185706597222</c:v>
                </c:pt>
                <c:pt idx="52">
                  <c:v>178.62659341437498</c:v>
                </c:pt>
                <c:pt idx="53">
                  <c:v>179.14467602555555</c:v>
                </c:pt>
                <c:pt idx="54">
                  <c:v>179.67281849326389</c:v>
                </c:pt>
                <c:pt idx="55">
                  <c:v>180.21102081749999</c:v>
                </c:pt>
                <c:pt idx="56">
                  <c:v>180.75928299826387</c:v>
                </c:pt>
                <c:pt idx="57">
                  <c:v>181.31760503555554</c:v>
                </c:pt>
                <c:pt idx="58">
                  <c:v>181.88598692937498</c:v>
                </c:pt>
                <c:pt idx="59">
                  <c:v>182.4644286797222</c:v>
                </c:pt>
                <c:pt idx="60">
                  <c:v>183.05293028659722</c:v>
                </c:pt>
                <c:pt idx="61">
                  <c:v>183.65149174999999</c:v>
                </c:pt>
                <c:pt idx="62">
                  <c:v>184.26011306993053</c:v>
                </c:pt>
                <c:pt idx="63">
                  <c:v>184.87879424638888</c:v>
                </c:pt>
                <c:pt idx="64">
                  <c:v>185.50753527937499</c:v>
                </c:pt>
                <c:pt idx="65">
                  <c:v>186.14633616888887</c:v>
                </c:pt>
                <c:pt idx="66">
                  <c:v>186.79519691493056</c:v>
                </c:pt>
                <c:pt idx="67">
                  <c:v>187.45411751749998</c:v>
                </c:pt>
                <c:pt idx="68">
                  <c:v>188.12309797659722</c:v>
                </c:pt>
                <c:pt idx="69">
                  <c:v>188.80213829222222</c:v>
                </c:pt>
                <c:pt idx="70">
                  <c:v>189.49123846437499</c:v>
                </c:pt>
                <c:pt idx="71">
                  <c:v>190.19039849305554</c:v>
                </c:pt>
                <c:pt idx="72">
                  <c:v>190.89961837826388</c:v>
                </c:pt>
                <c:pt idx="73">
                  <c:v>191.61889811999998</c:v>
                </c:pt>
                <c:pt idx="74">
                  <c:v>192.34823771826387</c:v>
                </c:pt>
                <c:pt idx="75">
                  <c:v>193.08763717305555</c:v>
                </c:pt>
                <c:pt idx="76">
                  <c:v>193.837096484375</c:v>
                </c:pt>
                <c:pt idx="77">
                  <c:v>194.59661565222223</c:v>
                </c:pt>
                <c:pt idx="78">
                  <c:v>195.36619467659722</c:v>
                </c:pt>
                <c:pt idx="79">
                  <c:v>196.1458335575</c:v>
                </c:pt>
                <c:pt idx="80">
                  <c:v>196.93553229493054</c:v>
                </c:pt>
                <c:pt idx="81">
                  <c:v>197.73529088888887</c:v>
                </c:pt>
                <c:pt idx="82">
                  <c:v>198.54510933937499</c:v>
                </c:pt>
                <c:pt idx="83">
                  <c:v>199.36498764638887</c:v>
                </c:pt>
                <c:pt idx="84">
                  <c:v>200.19492580993054</c:v>
                </c:pt>
                <c:pt idx="85">
                  <c:v>201.03492383</c:v>
                </c:pt>
                <c:pt idx="86">
                  <c:v>201.88498170659722</c:v>
                </c:pt>
                <c:pt idx="87">
                  <c:v>202.7450994397222</c:v>
                </c:pt>
                <c:pt idx="88">
                  <c:v>203.61527702937499</c:v>
                </c:pt>
                <c:pt idx="89">
                  <c:v>204.49551447555555</c:v>
                </c:pt>
                <c:pt idx="90">
                  <c:v>205.38581177826387</c:v>
                </c:pt>
                <c:pt idx="91">
                  <c:v>206.28616893749998</c:v>
                </c:pt>
                <c:pt idx="92">
                  <c:v>207.19658595326388</c:v>
                </c:pt>
                <c:pt idx="93">
                  <c:v>208.11706282555554</c:v>
                </c:pt>
                <c:pt idx="94">
                  <c:v>209.04759955437498</c:v>
                </c:pt>
                <c:pt idx="95">
                  <c:v>209.98819613972222</c:v>
                </c:pt>
                <c:pt idx="96">
                  <c:v>210.93885258159722</c:v>
                </c:pt>
                <c:pt idx="97">
                  <c:v>211.89956887999998</c:v>
                </c:pt>
                <c:pt idx="98">
                  <c:v>212.87034503493055</c:v>
                </c:pt>
                <c:pt idx="99">
                  <c:v>213.85118104638889</c:v>
                </c:pt>
                <c:pt idx="100">
                  <c:v>214.84207691437499</c:v>
                </c:pt>
                <c:pt idx="101">
                  <c:v>215.84303263888887</c:v>
                </c:pt>
                <c:pt idx="102">
                  <c:v>216.85404821993055</c:v>
                </c:pt>
                <c:pt idx="103">
                  <c:v>217.87512365750001</c:v>
                </c:pt>
                <c:pt idx="104">
                  <c:v>218.90625895159724</c:v>
                </c:pt>
                <c:pt idx="105">
                  <c:v>219.9474541022222</c:v>
                </c:pt>
                <c:pt idx="106">
                  <c:v>220.998709109375</c:v>
                </c:pt>
                <c:pt idx="107">
                  <c:v>222.06002397305554</c:v>
                </c:pt>
                <c:pt idx="108">
                  <c:v>223.13139869326386</c:v>
                </c:pt>
                <c:pt idx="109">
                  <c:v>224.21283326999998</c:v>
                </c:pt>
                <c:pt idx="110">
                  <c:v>225.30432770326388</c:v>
                </c:pt>
                <c:pt idx="111">
                  <c:v>226.40588199305554</c:v>
                </c:pt>
                <c:pt idx="112">
                  <c:v>227.517496139375</c:v>
                </c:pt>
                <c:pt idx="113">
                  <c:v>228.63917014222221</c:v>
                </c:pt>
                <c:pt idx="114">
                  <c:v>229.77090400159722</c:v>
                </c:pt>
                <c:pt idx="115">
                  <c:v>230.91269771750001</c:v>
                </c:pt>
                <c:pt idx="116">
                  <c:v>232.06455128993053</c:v>
                </c:pt>
                <c:pt idx="117">
                  <c:v>233.22646471888888</c:v>
                </c:pt>
                <c:pt idx="118">
                  <c:v>234.39843800437501</c:v>
                </c:pt>
                <c:pt idx="119">
                  <c:v>235.5804711463889</c:v>
                </c:pt>
                <c:pt idx="120">
                  <c:v>236.77256414493053</c:v>
                </c:pt>
                <c:pt idx="121">
                  <c:v>237.974717</c:v>
                </c:pt>
                <c:pt idx="122">
                  <c:v>239.1869297115972</c:v>
                </c:pt>
                <c:pt idx="123">
                  <c:v>240.40920227972219</c:v>
                </c:pt>
                <c:pt idx="124">
                  <c:v>241.64153470437498</c:v>
                </c:pt>
                <c:pt idx="125">
                  <c:v>242.88392698555555</c:v>
                </c:pt>
                <c:pt idx="126">
                  <c:v>244.13637912326388</c:v>
                </c:pt>
                <c:pt idx="127">
                  <c:v>245.3988911175</c:v>
                </c:pt>
                <c:pt idx="128">
                  <c:v>246.67146296826388</c:v>
                </c:pt>
                <c:pt idx="129">
                  <c:v>247.95409467555555</c:v>
                </c:pt>
                <c:pt idx="130">
                  <c:v>249.24678623937501</c:v>
                </c:pt>
                <c:pt idx="131">
                  <c:v>250.5495376597222</c:v>
                </c:pt>
                <c:pt idx="132">
                  <c:v>251.86234893659721</c:v>
                </c:pt>
                <c:pt idx="133">
                  <c:v>253.18522007000001</c:v>
                </c:pt>
                <c:pt idx="134">
                  <c:v>254.51815105993057</c:v>
                </c:pt>
                <c:pt idx="135">
                  <c:v>255.86114190638887</c:v>
                </c:pt>
                <c:pt idx="136">
                  <c:v>257.214192609375</c:v>
                </c:pt>
                <c:pt idx="137">
                  <c:v>258.57730316888888</c:v>
                </c:pt>
                <c:pt idx="138">
                  <c:v>259.95047358493053</c:v>
                </c:pt>
                <c:pt idx="139">
                  <c:v>261.33370385749998</c:v>
                </c:pt>
                <c:pt idx="140">
                  <c:v>262.72699398659717</c:v>
                </c:pt>
                <c:pt idx="141">
                  <c:v>264.13034397222219</c:v>
                </c:pt>
                <c:pt idx="142">
                  <c:v>265.54375381437501</c:v>
                </c:pt>
                <c:pt idx="143">
                  <c:v>266.96722351305556</c:v>
                </c:pt>
                <c:pt idx="144">
                  <c:v>268.4007530682639</c:v>
                </c:pt>
                <c:pt idx="145">
                  <c:v>269.84434248000002</c:v>
                </c:pt>
                <c:pt idx="146">
                  <c:v>271.29799174826388</c:v>
                </c:pt>
                <c:pt idx="147">
                  <c:v>272.76170087305559</c:v>
                </c:pt>
                <c:pt idx="148">
                  <c:v>274.23546985437497</c:v>
                </c:pt>
                <c:pt idx="149">
                  <c:v>275.7192986922222</c:v>
                </c:pt>
                <c:pt idx="150">
                  <c:v>277.21318738659721</c:v>
                </c:pt>
                <c:pt idx="151">
                  <c:v>278.71713593749996</c:v>
                </c:pt>
                <c:pt idx="152">
                  <c:v>280.23114434493056</c:v>
                </c:pt>
                <c:pt idx="153">
                  <c:v>281.75521260888888</c:v>
                </c:pt>
                <c:pt idx="154">
                  <c:v>283.289340729375</c:v>
                </c:pt>
                <c:pt idx="155">
                  <c:v>284.8335287063889</c:v>
                </c:pt>
                <c:pt idx="156">
                  <c:v>286.38777653993054</c:v>
                </c:pt>
                <c:pt idx="157">
                  <c:v>287.95208422999997</c:v>
                </c:pt>
                <c:pt idx="158">
                  <c:v>289.52645177659724</c:v>
                </c:pt>
                <c:pt idx="159">
                  <c:v>291.11087917972219</c:v>
                </c:pt>
                <c:pt idx="160">
                  <c:v>292.70536643937498</c:v>
                </c:pt>
                <c:pt idx="161">
                  <c:v>294.30991355555557</c:v>
                </c:pt>
                <c:pt idx="162">
                  <c:v>295.92452052826388</c:v>
                </c:pt>
                <c:pt idx="163">
                  <c:v>297.54918735749993</c:v>
                </c:pt>
                <c:pt idx="164">
                  <c:v>299.18391404326383</c:v>
                </c:pt>
                <c:pt idx="165">
                  <c:v>300.82870058555557</c:v>
                </c:pt>
                <c:pt idx="166">
                  <c:v>302.48354698437498</c:v>
                </c:pt>
                <c:pt idx="167">
                  <c:v>304.14845323972224</c:v>
                </c:pt>
                <c:pt idx="168">
                  <c:v>305.82341935159724</c:v>
                </c:pt>
                <c:pt idx="169">
                  <c:v>307.50844532000002</c:v>
                </c:pt>
                <c:pt idx="170">
                  <c:v>309.20353114493048</c:v>
                </c:pt>
                <c:pt idx="171">
                  <c:v>310.90867682638884</c:v>
                </c:pt>
                <c:pt idx="172">
                  <c:v>312.62388236437499</c:v>
                </c:pt>
                <c:pt idx="173">
                  <c:v>314.34914775888888</c:v>
                </c:pt>
                <c:pt idx="174">
                  <c:v>316.08447300993055</c:v>
                </c:pt>
                <c:pt idx="175">
                  <c:v>317.82985811750001</c:v>
                </c:pt>
                <c:pt idx="176">
                  <c:v>319.5853030815972</c:v>
                </c:pt>
                <c:pt idx="177">
                  <c:v>321.35080790222224</c:v>
                </c:pt>
                <c:pt idx="178">
                  <c:v>323.12637257937502</c:v>
                </c:pt>
                <c:pt idx="179">
                  <c:v>324.91199711305552</c:v>
                </c:pt>
                <c:pt idx="180">
                  <c:v>326.70768150326387</c:v>
                </c:pt>
                <c:pt idx="181">
                  <c:v>328.51342575000001</c:v>
                </c:pt>
                <c:pt idx="182">
                  <c:v>330.32922985326388</c:v>
                </c:pt>
                <c:pt idx="183">
                  <c:v>332.1550938130556</c:v>
                </c:pt>
                <c:pt idx="184">
                  <c:v>333.99101762937505</c:v>
                </c:pt>
                <c:pt idx="185">
                  <c:v>335.83700130222218</c:v>
                </c:pt>
                <c:pt idx="186">
                  <c:v>337.69304483159715</c:v>
                </c:pt>
                <c:pt idx="187">
                  <c:v>339.55914821750002</c:v>
                </c:pt>
                <c:pt idx="188">
                  <c:v>341.43531145993052</c:v>
                </c:pt>
                <c:pt idx="189">
                  <c:v>343.32153455888886</c:v>
                </c:pt>
                <c:pt idx="190">
                  <c:v>345.21781751437504</c:v>
                </c:pt>
                <c:pt idx="191">
                  <c:v>347.1241603263889</c:v>
                </c:pt>
                <c:pt idx="192">
                  <c:v>349.04056299493061</c:v>
                </c:pt>
                <c:pt idx="193">
                  <c:v>350.96702551999999</c:v>
                </c:pt>
                <c:pt idx="194">
                  <c:v>352.90354790159722</c:v>
                </c:pt>
                <c:pt idx="195">
                  <c:v>354.85013013972218</c:v>
                </c:pt>
                <c:pt idx="196">
                  <c:v>356.80677223437499</c:v>
                </c:pt>
                <c:pt idx="197">
                  <c:v>358.77347418555559</c:v>
                </c:pt>
                <c:pt idx="198">
                  <c:v>360.75023599326391</c:v>
                </c:pt>
                <c:pt idx="199">
                  <c:v>362.73705765750003</c:v>
                </c:pt>
                <c:pt idx="200">
                  <c:v>364.73393917826388</c:v>
                </c:pt>
                <c:pt idx="201">
                  <c:v>366.74088055555552</c:v>
                </c:pt>
                <c:pt idx="202">
                  <c:v>368.75788178937495</c:v>
                </c:pt>
                <c:pt idx="203">
                  <c:v>370.78494287972217</c:v>
                </c:pt>
                <c:pt idx="204">
                  <c:v>372.82206382659717</c:v>
                </c:pt>
                <c:pt idx="205">
                  <c:v>374.86924463000003</c:v>
                </c:pt>
                <c:pt idx="206">
                  <c:v>376.92648528993055</c:v>
                </c:pt>
                <c:pt idx="207">
                  <c:v>378.99378580638893</c:v>
                </c:pt>
                <c:pt idx="208">
                  <c:v>381.07114617937498</c:v>
                </c:pt>
                <c:pt idx="209">
                  <c:v>383.15856640888887</c:v>
                </c:pt>
                <c:pt idx="210">
                  <c:v>385.2560464949305</c:v>
                </c:pt>
                <c:pt idx="211">
                  <c:v>387.36358643749998</c:v>
                </c:pt>
                <c:pt idx="212">
                  <c:v>389.48118623659724</c:v>
                </c:pt>
                <c:pt idx="213">
                  <c:v>391.60884589222223</c:v>
                </c:pt>
                <c:pt idx="214">
                  <c:v>393.74656540437502</c:v>
                </c:pt>
                <c:pt idx="215">
                  <c:v>395.89434477305554</c:v>
                </c:pt>
                <c:pt idx="216">
                  <c:v>398.0521839982639</c:v>
                </c:pt>
                <c:pt idx="217">
                  <c:v>400.22008307999999</c:v>
                </c:pt>
                <c:pt idx="218">
                  <c:v>402.39804201826388</c:v>
                </c:pt>
                <c:pt idx="219">
                  <c:v>404.58606081305555</c:v>
                </c:pt>
                <c:pt idx="220">
                  <c:v>406.78413946437502</c:v>
                </c:pt>
                <c:pt idx="221">
                  <c:v>408.99227797222227</c:v>
                </c:pt>
                <c:pt idx="222">
                  <c:v>411.21047633659725</c:v>
                </c:pt>
                <c:pt idx="223">
                  <c:v>413.43873455749997</c:v>
                </c:pt>
                <c:pt idx="224">
                  <c:v>415.67705263493053</c:v>
                </c:pt>
                <c:pt idx="225">
                  <c:v>417.92543056888888</c:v>
                </c:pt>
                <c:pt idx="226">
                  <c:v>420.18386835937497</c:v>
                </c:pt>
                <c:pt idx="227">
                  <c:v>422.4523660063889</c:v>
                </c:pt>
                <c:pt idx="228">
                  <c:v>424.73092350993056</c:v>
                </c:pt>
                <c:pt idx="229">
                  <c:v>427.01954087000001</c:v>
                </c:pt>
                <c:pt idx="230">
                  <c:v>429.31821808659714</c:v>
                </c:pt>
                <c:pt idx="231">
                  <c:v>431.62695515972217</c:v>
                </c:pt>
                <c:pt idx="232">
                  <c:v>433.94575208937499</c:v>
                </c:pt>
                <c:pt idx="233">
                  <c:v>436.27460887555554</c:v>
                </c:pt>
                <c:pt idx="234">
                  <c:v>438.61352551826388</c:v>
                </c:pt>
                <c:pt idx="235">
                  <c:v>440.96250201750001</c:v>
                </c:pt>
                <c:pt idx="236">
                  <c:v>443.32153837326393</c:v>
                </c:pt>
                <c:pt idx="237">
                  <c:v>445.69063458555559</c:v>
                </c:pt>
                <c:pt idx="238">
                  <c:v>448.06979065437497</c:v>
                </c:pt>
                <c:pt idx="239">
                  <c:v>450.4590065797222</c:v>
                </c:pt>
                <c:pt idx="240">
                  <c:v>452.85828236159716</c:v>
                </c:pt>
                <c:pt idx="241">
                  <c:v>455.26761799999997</c:v>
                </c:pt>
                <c:pt idx="242">
                  <c:v>457.68701349493057</c:v>
                </c:pt>
                <c:pt idx="243">
                  <c:v>460.1164688463889</c:v>
                </c:pt>
                <c:pt idx="244">
                  <c:v>462.55598405437502</c:v>
                </c:pt>
                <c:pt idx="245">
                  <c:v>465.00555911888881</c:v>
                </c:pt>
                <c:pt idx="246">
                  <c:v>467.46519403993051</c:v>
                </c:pt>
                <c:pt idx="247">
                  <c:v>469.9348888175</c:v>
                </c:pt>
                <c:pt idx="248">
                  <c:v>472.41464345159721</c:v>
                </c:pt>
                <c:pt idx="249">
                  <c:v>474.90445794222222</c:v>
                </c:pt>
                <c:pt idx="250">
                  <c:v>477.40433228937502</c:v>
                </c:pt>
                <c:pt idx="251">
                  <c:v>479.91426649305555</c:v>
                </c:pt>
              </c:numCache>
            </c:numRef>
          </c:yVal>
          <c:smooth val="1"/>
          <c:extLst xmlns:c16r2="http://schemas.microsoft.com/office/drawing/2015/06/chart">
            <c:ext xmlns:c16="http://schemas.microsoft.com/office/drawing/2014/chart" uri="{C3380CC4-5D6E-409C-BE32-E72D297353CC}">
              <c16:uniqueId val="{00000002-6393-4F47-A969-BFB61C613E21}"/>
            </c:ext>
          </c:extLst>
        </c:ser>
        <c:dLbls>
          <c:showLegendKey val="0"/>
          <c:showVal val="0"/>
          <c:showCatName val="0"/>
          <c:showSerName val="0"/>
          <c:showPercent val="0"/>
          <c:showBubbleSize val="0"/>
        </c:dLbls>
        <c:axId val="479572224"/>
        <c:axId val="479565560"/>
      </c:scatterChart>
      <c:valAx>
        <c:axId val="479572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HDA DIN Office" panose="02000503030000020003" pitchFamily="2" charset="0"/>
                    <a:ea typeface="+mn-ea"/>
                    <a:cs typeface="+mn-cs"/>
                  </a:defRPr>
                </a:pPr>
                <a:r>
                  <a:rPr lang="de-DE" sz="1600">
                    <a:latin typeface="HDA DIN Office" panose="02000503030000020003" pitchFamily="2" charset="0"/>
                  </a:rPr>
                  <a:t>Fahrzeuggeschwindigkeit in km/h</a:t>
                </a:r>
              </a:p>
            </c:rich>
          </c:tx>
          <c:layout>
            <c:manualLayout>
              <c:xMode val="edge"/>
              <c:yMode val="edge"/>
              <c:x val="0.30945767134137819"/>
              <c:y val="0.9091527282379271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crossAx val="479565560"/>
        <c:crosses val="autoZero"/>
        <c:crossBetween val="midCat"/>
      </c:valAx>
      <c:valAx>
        <c:axId val="47956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HDA DIN Office" panose="02000503030000020003" pitchFamily="2" charset="0"/>
                    <a:ea typeface="+mn-ea"/>
                    <a:cs typeface="+mn-cs"/>
                  </a:defRPr>
                </a:pPr>
                <a:r>
                  <a:rPr lang="de-DE" sz="1600">
                    <a:latin typeface="HDA DIN Office" panose="02000503030000020003" pitchFamily="2" charset="0"/>
                  </a:rPr>
                  <a:t>Fahrzeugwiderstände in N</a:t>
                </a:r>
              </a:p>
            </c:rich>
          </c:tx>
          <c:layout>
            <c:manualLayout>
              <c:xMode val="edge"/>
              <c:yMode val="edge"/>
              <c:x val="2.7613412228796843E-2"/>
              <c:y val="0.21005396032950885"/>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crossAx val="479572224"/>
        <c:crosses val="autoZero"/>
        <c:crossBetween val="midCat"/>
      </c:valAx>
      <c:spPr>
        <a:noFill/>
        <a:ln>
          <a:noFill/>
        </a:ln>
        <a:effectLst/>
      </c:spPr>
    </c:plotArea>
    <c:legend>
      <c:legendPos val="b"/>
      <c:layout>
        <c:manualLayout>
          <c:xMode val="edge"/>
          <c:yMode val="edge"/>
          <c:x val="0.16027178555343305"/>
          <c:y val="0.12989857533191607"/>
          <c:w val="0.25933808569786765"/>
          <c:h val="0.3021214944848925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HDA DIN Office" panose="02000503030000020003" pitchFamily="2" charset="0"/>
                <a:ea typeface="+mn-ea"/>
                <a:cs typeface="+mn-cs"/>
              </a:defRPr>
            </a:pPr>
            <a:r>
              <a:rPr lang="de-DE" sz="1600" b="1">
                <a:latin typeface="HDA DIN Office" panose="02000503030000020003" pitchFamily="2" charset="0"/>
              </a:rPr>
              <a:t>Zugkraftdiagramm</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HDA DIN Office" panose="02000503030000020003" pitchFamily="2" charset="0"/>
              <a:ea typeface="+mn-ea"/>
              <a:cs typeface="+mn-cs"/>
            </a:defRPr>
          </a:pPr>
          <a:endParaRPr lang="de-DE"/>
        </a:p>
      </c:txPr>
    </c:title>
    <c:autoTitleDeleted val="0"/>
    <c:plotArea>
      <c:layout>
        <c:manualLayout>
          <c:layoutTarget val="inner"/>
          <c:xMode val="edge"/>
          <c:yMode val="edge"/>
          <c:x val="0.1591829162715917"/>
          <c:y val="0.15112676132874694"/>
          <c:w val="0.77585205645105881"/>
          <c:h val="0.72850937111121972"/>
        </c:manualLayout>
      </c:layout>
      <c:scatterChart>
        <c:scatterStyle val="smoothMarker"/>
        <c:varyColors val="0"/>
        <c:ser>
          <c:idx val="11"/>
          <c:order val="10"/>
          <c:tx>
            <c:strRef>
              <c:f>Ausgabeblatt!$BA$45:$BA$47</c:f>
              <c:strCache>
                <c:ptCount val="3"/>
                <c:pt idx="0">
                  <c:v>Motorzugkraftbegrenzung</c:v>
                </c:pt>
                <c:pt idx="1">
                  <c:v>mit Schlupf</c:v>
                </c:pt>
                <c:pt idx="2">
                  <c:v>in Nm</c:v>
                </c:pt>
              </c:strCache>
            </c:strRef>
          </c:tx>
          <c:spPr>
            <a:ln w="57150" cap="rnd">
              <a:solidFill>
                <a:srgbClr val="FF0000"/>
              </a:solidFill>
              <a:round/>
            </a:ln>
            <a:effectLst/>
          </c:spPr>
          <c:marker>
            <c:symbol val="circle"/>
            <c:size val="5"/>
            <c:spPr>
              <a:noFill/>
              <a:ln w="9525">
                <a:noFill/>
              </a:ln>
              <a:effectLst/>
            </c:spPr>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Ausgabeblatt!$AV$48:$AV$299</c:f>
              <c:numCache>
                <c:formatCode>0</c:formatCode>
                <c:ptCount val="252"/>
                <c:pt idx="1">
                  <c:v>2401.7925643615172</c:v>
                </c:pt>
                <c:pt idx="2">
                  <c:v>2401.7925643615172</c:v>
                </c:pt>
                <c:pt idx="3">
                  <c:v>2401.7925643615172</c:v>
                </c:pt>
                <c:pt idx="4">
                  <c:v>2401.7925643615172</c:v>
                </c:pt>
                <c:pt idx="5">
                  <c:v>2401.7925643615172</c:v>
                </c:pt>
                <c:pt idx="6">
                  <c:v>2401.7925643615172</c:v>
                </c:pt>
                <c:pt idx="7">
                  <c:v>2401.7925643615172</c:v>
                </c:pt>
                <c:pt idx="8">
                  <c:v>2401.7925643615172</c:v>
                </c:pt>
                <c:pt idx="9">
                  <c:v>2401.7925643615172</c:v>
                </c:pt>
                <c:pt idx="10">
                  <c:v>2401.7925643615172</c:v>
                </c:pt>
                <c:pt idx="11">
                  <c:v>2401.7925643615172</c:v>
                </c:pt>
                <c:pt idx="12">
                  <c:v>2401.7925643615172</c:v>
                </c:pt>
                <c:pt idx="13">
                  <c:v>2401.7925643615172</c:v>
                </c:pt>
                <c:pt idx="14">
                  <c:v>2401.7925643615172</c:v>
                </c:pt>
                <c:pt idx="15">
                  <c:v>2401.7925643615172</c:v>
                </c:pt>
                <c:pt idx="16">
                  <c:v>2401.7925643615172</c:v>
                </c:pt>
                <c:pt idx="17">
                  <c:v>2401.7925643615172</c:v>
                </c:pt>
                <c:pt idx="18">
                  <c:v>2401.7925643615172</c:v>
                </c:pt>
                <c:pt idx="19">
                  <c:v>2401.7925643615172</c:v>
                </c:pt>
                <c:pt idx="20">
                  <c:v>2401.7925643615172</c:v>
                </c:pt>
                <c:pt idx="21">
                  <c:v>2401.7925643615172</c:v>
                </c:pt>
                <c:pt idx="22">
                  <c:v>2401.7925643615172</c:v>
                </c:pt>
                <c:pt idx="23">
                  <c:v>2401.7925643615172</c:v>
                </c:pt>
                <c:pt idx="24">
                  <c:v>2401.7925643615172</c:v>
                </c:pt>
                <c:pt idx="25">
                  <c:v>2401.7925643615172</c:v>
                </c:pt>
                <c:pt idx="26">
                  <c:v>2401.7925643615172</c:v>
                </c:pt>
                <c:pt idx="27">
                  <c:v>2401.7925643615172</c:v>
                </c:pt>
                <c:pt idx="28">
                  <c:v>2401.7925643615172</c:v>
                </c:pt>
                <c:pt idx="29">
                  <c:v>2401.7925643615172</c:v>
                </c:pt>
                <c:pt idx="30">
                  <c:v>2401.7925643615172</c:v>
                </c:pt>
                <c:pt idx="31">
                  <c:v>2401.7925643615172</c:v>
                </c:pt>
                <c:pt idx="32">
                  <c:v>2401.7925643615172</c:v>
                </c:pt>
                <c:pt idx="33">
                  <c:v>2401.7925643615172</c:v>
                </c:pt>
                <c:pt idx="34">
                  <c:v>2401.7925643615172</c:v>
                </c:pt>
                <c:pt idx="35">
                  <c:v>2401.7925643615172</c:v>
                </c:pt>
                <c:pt idx="36">
                  <c:v>2401.7925643615172</c:v>
                </c:pt>
                <c:pt idx="37">
                  <c:v>2401.7925643615172</c:v>
                </c:pt>
                <c:pt idx="38">
                  <c:v>2401.7925643615172</c:v>
                </c:pt>
                <c:pt idx="39">
                  <c:v>2401.7925643615172</c:v>
                </c:pt>
                <c:pt idx="40">
                  <c:v>2401.7925643615172</c:v>
                </c:pt>
                <c:pt idx="41">
                  <c:v>2401.7925643615172</c:v>
                </c:pt>
                <c:pt idx="42">
                  <c:v>2401.7925643615172</c:v>
                </c:pt>
                <c:pt idx="43">
                  <c:v>2401.7925643615172</c:v>
                </c:pt>
                <c:pt idx="44">
                  <c:v>2401.7925643615172</c:v>
                </c:pt>
                <c:pt idx="45">
                  <c:v>2401.7925643615172</c:v>
                </c:pt>
                <c:pt idx="46">
                  <c:v>2401.7925643615172</c:v>
                </c:pt>
                <c:pt idx="47">
                  <c:v>2401.7925643615172</c:v>
                </c:pt>
                <c:pt idx="48">
                  <c:v>2401.7925643615172</c:v>
                </c:pt>
                <c:pt idx="49">
                  <c:v>2401.7925643615172</c:v>
                </c:pt>
                <c:pt idx="50">
                  <c:v>2401.7925643615172</c:v>
                </c:pt>
                <c:pt idx="51">
                  <c:v>2401.7925643615172</c:v>
                </c:pt>
                <c:pt idx="52">
                  <c:v>2401.7925643615172</c:v>
                </c:pt>
                <c:pt idx="53">
                  <c:v>2401.7925643615172</c:v>
                </c:pt>
                <c:pt idx="54">
                  <c:v>2401.7925643615172</c:v>
                </c:pt>
                <c:pt idx="55">
                  <c:v>2401.7925643615172</c:v>
                </c:pt>
                <c:pt idx="56">
                  <c:v>2401.7925643615172</c:v>
                </c:pt>
                <c:pt idx="57">
                  <c:v>2401.7925643615172</c:v>
                </c:pt>
                <c:pt idx="58">
                  <c:v>2401.7925643615172</c:v>
                </c:pt>
                <c:pt idx="59">
                  <c:v>2401.7925643615172</c:v>
                </c:pt>
                <c:pt idx="60">
                  <c:v>2401.7925643615172</c:v>
                </c:pt>
                <c:pt idx="61">
                  <c:v>2401.7925643615172</c:v>
                </c:pt>
                <c:pt idx="62">
                  <c:v>2401.7925643615172</c:v>
                </c:pt>
                <c:pt idx="63">
                  <c:v>2401.7925643615172</c:v>
                </c:pt>
                <c:pt idx="64">
                  <c:v>2401.7925643615172</c:v>
                </c:pt>
                <c:pt idx="65">
                  <c:v>2401.7925643615172</c:v>
                </c:pt>
                <c:pt idx="66">
                  <c:v>2401.7925643615172</c:v>
                </c:pt>
                <c:pt idx="67">
                  <c:v>2389.6103896103896</c:v>
                </c:pt>
                <c:pt idx="68">
                  <c:v>2353.9445628997869</c:v>
                </c:pt>
                <c:pt idx="69">
                  <c:v>2319.3277310924377</c:v>
                </c:pt>
                <c:pt idx="70">
                  <c:v>2285.7142857142853</c:v>
                </c:pt>
                <c:pt idx="71">
                  <c:v>2253.0612244897961</c:v>
                </c:pt>
                <c:pt idx="72">
                  <c:v>2221.3279678068407</c:v>
                </c:pt>
                <c:pt idx="73">
                  <c:v>2190.4761904761904</c:v>
                </c:pt>
                <c:pt idx="74">
                  <c:v>2160.4696673189828</c:v>
                </c:pt>
                <c:pt idx="75">
                  <c:v>2131.2741312741314</c:v>
                </c:pt>
                <c:pt idx="76">
                  <c:v>2102.8571428571431</c:v>
                </c:pt>
                <c:pt idx="77">
                  <c:v>2075.187969924812</c:v>
                </c:pt>
                <c:pt idx="78">
                  <c:v>2048.2374768089044</c:v>
                </c:pt>
                <c:pt idx="79">
                  <c:v>2021.9780219780221</c:v>
                </c:pt>
                <c:pt idx="80">
                  <c:v>1996.3833634719713</c:v>
                </c:pt>
                <c:pt idx="81">
                  <c:v>1971.4285714285716</c:v>
                </c:pt>
                <c:pt idx="82">
                  <c:v>1947.0899470899474</c:v>
                </c:pt>
                <c:pt idx="83">
                  <c:v>1923.3449477351915</c:v>
                </c:pt>
                <c:pt idx="84">
                  <c:v>1900.1721170395872</c:v>
                </c:pt>
                <c:pt idx="85">
                  <c:v>1877.5510204081629</c:v>
                </c:pt>
                <c:pt idx="86">
                  <c:v>1855.4621848739494</c:v>
                </c:pt>
                <c:pt idx="87">
                  <c:v>1833.8870431893683</c:v>
                </c:pt>
                <c:pt idx="88">
                  <c:v>1812.807881773399</c:v>
                </c:pt>
                <c:pt idx="89">
                  <c:v>1792.2077922077922</c:v>
                </c:pt>
                <c:pt idx="90">
                  <c:v>1772.0706260032098</c:v>
                </c:pt>
                <c:pt idx="91">
                  <c:v>1752.3809523809523</c:v>
                </c:pt>
                <c:pt idx="92">
                  <c:v>1733.1240188383047</c:v>
                </c:pt>
                <c:pt idx="93">
                  <c:v>1714.2857142857147</c:v>
                </c:pt>
                <c:pt idx="94">
                  <c:v>1695.8525345622118</c:v>
                </c:pt>
                <c:pt idx="95">
                  <c:v>1677.8115501519758</c:v>
                </c:pt>
                <c:pt idx="96">
                  <c:v>1660.1503759398495</c:v>
                </c:pt>
                <c:pt idx="97">
                  <c:v>1642.8571428571429</c:v>
                </c:pt>
                <c:pt idx="98">
                  <c:v>1625.9204712812957</c:v>
                </c:pt>
                <c:pt idx="99">
                  <c:v>1609.32944606414</c:v>
                </c:pt>
                <c:pt idx="100">
                  <c:v>1593.0735930735932</c:v>
                </c:pt>
                <c:pt idx="101">
                  <c:v>1577.1428571428578</c:v>
                </c:pt>
                <c:pt idx="102">
                  <c:v>1561.5275813295616</c:v>
                </c:pt>
                <c:pt idx="103">
                  <c:v>1546.2184873949577</c:v>
                </c:pt>
                <c:pt idx="104">
                  <c:v>1531.2066574202497</c:v>
                </c:pt>
                <c:pt idx="105">
                  <c:v>1516.4835164835163</c:v>
                </c:pt>
                <c:pt idx="106">
                  <c:v>1502.0408163265301</c:v>
                </c:pt>
                <c:pt idx="107">
                  <c:v>1487.8706199460914</c:v>
                </c:pt>
                <c:pt idx="108">
                  <c:v>1473.9652870493992</c:v>
                </c:pt>
                <c:pt idx="109">
                  <c:v>1460.3174603174605</c:v>
                </c:pt>
                <c:pt idx="110">
                  <c:v>1446.9200524246396</c:v>
                </c:pt>
                <c:pt idx="111">
                  <c:v>1433.7662337662334</c:v>
                </c:pt>
                <c:pt idx="112">
                  <c:v>1420.8494208494208</c:v>
                </c:pt>
                <c:pt idx="113">
                  <c:v>1408.1632653061224</c:v>
                </c:pt>
                <c:pt idx="114">
                  <c:v>1395.7016434892541</c:v>
                </c:pt>
                <c:pt idx="115">
                  <c:v>1383.4586466165413</c:v>
                </c:pt>
                <c:pt idx="116">
                  <c:v>1371.4285714285711</c:v>
                </c:pt>
                <c:pt idx="117">
                  <c:v>1359.6059113300491</c:v>
                </c:pt>
                <c:pt idx="118">
                  <c:v>1347.9853479853477</c:v>
                </c:pt>
                <c:pt idx="119">
                  <c:v>1336.5617433414041</c:v>
                </c:pt>
                <c:pt idx="120">
                  <c:v>1325.3301320528212</c:v>
                </c:pt>
                <c:pt idx="121">
                  <c:v>1314.2857142857142</c:v>
                </c:pt>
                <c:pt idx="122">
                  <c:v>1303.4238488783944</c:v>
                </c:pt>
                <c:pt idx="123">
                  <c:v>1292.7400468384076</c:v>
                </c:pt>
                <c:pt idx="124">
                  <c:v>1282.2299651567946</c:v>
                </c:pt>
                <c:pt idx="125">
                  <c:v>1271.889400921659</c:v>
                </c:pt>
                <c:pt idx="126">
                  <c:v>1261.7142857142858</c:v>
                </c:pt>
                <c:pt idx="127">
                  <c:v>1251.7006802721087</c:v>
                </c:pt>
                <c:pt idx="128">
                  <c:v>1241.8447694038246</c:v>
                </c:pt>
                <c:pt idx="129">
                  <c:v>1232.1428571428573</c:v>
                </c:pt>
                <c:pt idx="130">
                  <c:v>1222.5913621262457</c:v>
                </c:pt>
                <c:pt idx="131">
                  <c:v>1213.186813186813</c:v>
                </c:pt>
                <c:pt idx="132">
                  <c:v>1203.9258451472194</c:v>
                </c:pt>
                <c:pt idx="133">
                  <c:v>1194.8051948051948</c:v>
                </c:pt>
                <c:pt idx="134">
                  <c:v>1185.8216970998924</c:v>
                </c:pt>
                <c:pt idx="135">
                  <c:v>1176.9722814498934</c:v>
                </c:pt>
                <c:pt idx="136">
                  <c:v>1168.2539682539682</c:v>
                </c:pt>
                <c:pt idx="137">
                  <c:v>1159.6638655462189</c:v>
                </c:pt>
                <c:pt idx="138">
                  <c:v>1151.1991657977062</c:v>
                </c:pt>
                <c:pt idx="139">
                  <c:v>1142.8571428571427</c:v>
                </c:pt>
                <c:pt idx="140">
                  <c:v>1134.6351490236382</c:v>
                </c:pt>
                <c:pt idx="141">
                  <c:v>1126.5306122448981</c:v>
                </c:pt>
                <c:pt idx="142">
                  <c:v>1118.5410334346504</c:v>
                </c:pt>
                <c:pt idx="143">
                  <c:v>1110.6639839034203</c:v>
                </c:pt>
                <c:pt idx="144">
                  <c:v>1102.897102897103</c:v>
                </c:pt>
                <c:pt idx="145">
                  <c:v>1095.2380952380952</c:v>
                </c:pt>
                <c:pt idx="146">
                  <c:v>1087.6847290640394</c:v>
                </c:pt>
                <c:pt idx="147">
                  <c:v>1080.2348336594914</c:v>
                </c:pt>
                <c:pt idx="148">
                  <c:v>1072.8862973760931</c:v>
                </c:pt>
                <c:pt idx="149">
                  <c:v>1065.6370656370657</c:v>
                </c:pt>
                <c:pt idx="150">
                  <c:v>1058.4851390220517</c:v>
                </c:pt>
                <c:pt idx="151">
                  <c:v>1051.4285714285716</c:v>
                </c:pt>
                <c:pt idx="152">
                  <c:v>1044.4654683065278</c:v>
                </c:pt>
                <c:pt idx="153">
                  <c:v>1037.593984962406</c:v>
                </c:pt>
                <c:pt idx="154">
                  <c:v>1030.8123249299715</c:v>
                </c:pt>
                <c:pt idx="155">
                  <c:v>1024.1187384044522</c:v>
                </c:pt>
                <c:pt idx="156">
                  <c:v>1017.5115207373275</c:v>
                </c:pt>
                <c:pt idx="157">
                  <c:v>1010.989010989011</c:v>
                </c:pt>
                <c:pt idx="158">
                  <c:v>1004.5495905368516</c:v>
                </c:pt>
                <c:pt idx="159">
                  <c:v>998.19168173598564</c:v>
                </c:pt>
                <c:pt idx="160">
                  <c:v>991.91374663072781</c:v>
                </c:pt>
                <c:pt idx="161">
                  <c:v>985.71428571428578</c:v>
                </c:pt>
                <c:pt idx="162">
                  <c:v>979.59183673469397</c:v>
                </c:pt>
                <c:pt idx="163">
                  <c:v>973.54497354497369</c:v>
                </c:pt>
                <c:pt idx="164">
                  <c:v>967.57230499561786</c:v>
                </c:pt>
                <c:pt idx="165">
                  <c:v>961.67247386759573</c:v>
                </c:pt>
                <c:pt idx="166">
                  <c:v>955.84415584415581</c:v>
                </c:pt>
                <c:pt idx="167">
                  <c:v>950.0860585197936</c:v>
                </c:pt>
                <c:pt idx="168">
                  <c:v>944.39692044482433</c:v>
                </c:pt>
                <c:pt idx="169">
                  <c:v>938.77551020408146</c:v>
                </c:pt>
                <c:pt idx="170">
                  <c:v>933.22062552831767</c:v>
                </c:pt>
                <c:pt idx="171">
                  <c:v>927.73109243697468</c:v>
                </c:pt>
                <c:pt idx="172">
                  <c:v>922.30576441102733</c:v>
                </c:pt>
                <c:pt idx="173">
                  <c:v>916.94352159468417</c:v>
                </c:pt>
                <c:pt idx="174">
                  <c:v>911.64327002477285</c:v>
                </c:pt>
                <c:pt idx="175">
                  <c:v>906.4039408866995</c:v>
                </c:pt>
                <c:pt idx="176">
                  <c:v>901.22448979591854</c:v>
                </c:pt>
                <c:pt idx="177">
                  <c:v>896.10389610389609</c:v>
                </c:pt>
                <c:pt idx="178">
                  <c:v>891.04116222760285</c:v>
                </c:pt>
                <c:pt idx="179">
                  <c:v>886.03531300160489</c:v>
                </c:pt>
                <c:pt idx="180">
                  <c:v>881.08539505187559</c:v>
                </c:pt>
                <c:pt idx="181">
                  <c:v>876.19047619047615</c:v>
                </c:pt>
                <c:pt idx="182">
                  <c:v>871.34964483030797</c:v>
                </c:pt>
                <c:pt idx="183">
                  <c:v>866.56200941915233</c:v>
                </c:pt>
                <c:pt idx="184">
                  <c:v>861.82669789227168</c:v>
                </c:pt>
                <c:pt idx="185">
                  <c:v>857.14285714285734</c:v>
                </c:pt>
                <c:pt idx="186">
                  <c:v>852.50965250965248</c:v>
                </c:pt>
                <c:pt idx="187">
                  <c:v>847.92626728110588</c:v>
                </c:pt>
                <c:pt idx="188">
                  <c:v>843.39190221543163</c:v>
                </c:pt>
                <c:pt idx="189">
                  <c:v>838.90577507598789</c:v>
                </c:pt>
                <c:pt idx="190">
                  <c:v>834.46712018140579</c:v>
                </c:pt>
                <c:pt idx="191">
                  <c:v>830.07518796992474</c:v>
                </c:pt>
                <c:pt idx="192">
                  <c:v>825.72924457741226</c:v>
                </c:pt>
                <c:pt idx="193">
                  <c:v>821.42857142857144</c:v>
                </c:pt>
                <c:pt idx="194">
                  <c:v>817.17246484085842</c:v>
                </c:pt>
                <c:pt idx="195">
                  <c:v>812.96023564064785</c:v>
                </c:pt>
                <c:pt idx="196">
                  <c:v>808.79120879120876</c:v>
                </c:pt>
                <c:pt idx="197">
                  <c:v>804.66472303207001</c:v>
                </c:pt>
                <c:pt idx="198">
                  <c:v>800.58013052936917</c:v>
                </c:pt>
                <c:pt idx="199">
                  <c:v>796.5367965367966</c:v>
                </c:pt>
                <c:pt idx="200">
                  <c:v>792.53409906676234</c:v>
                </c:pt>
                <c:pt idx="201">
                  <c:v>788.5714285714289</c:v>
                </c:pt>
                <c:pt idx="202">
                  <c:v>784.64818763326241</c:v>
                </c:pt>
                <c:pt idx="203">
                  <c:v>780.7637906647808</c:v>
                </c:pt>
                <c:pt idx="204">
                  <c:v>776.91766361717112</c:v>
                </c:pt>
                <c:pt idx="205">
                  <c:v>773.10924369747886</c:v>
                </c:pt>
                <c:pt idx="206">
                  <c:v>769.33797909407679</c:v>
                </c:pt>
                <c:pt idx="207">
                  <c:v>765.60332871012486</c:v>
                </c:pt>
                <c:pt idx="208">
                  <c:v>761.90476190476193</c:v>
                </c:pt>
                <c:pt idx="209">
                  <c:v>758.24175824175813</c:v>
                </c:pt>
                <c:pt idx="210">
                  <c:v>754.61380724538628</c:v>
                </c:pt>
                <c:pt idx="211">
                  <c:v>751.02040816326507</c:v>
                </c:pt>
                <c:pt idx="212">
                  <c:v>747.46106973595124</c:v>
                </c:pt>
                <c:pt idx="213">
                  <c:v>743.93530997304572</c:v>
                </c:pt>
                <c:pt idx="214">
                  <c:v>740.44265593561352</c:v>
                </c:pt>
                <c:pt idx="215">
                  <c:v>736.9826435246996</c:v>
                </c:pt>
                <c:pt idx="216">
                  <c:v>733.5548172757475</c:v>
                </c:pt>
                <c:pt idx="217">
                  <c:v>730.15873015873024</c:v>
                </c:pt>
                <c:pt idx="218">
                  <c:v>726.79394338380484</c:v>
                </c:pt>
                <c:pt idx="219">
                  <c:v>723.4600262123198</c:v>
                </c:pt>
                <c:pt idx="220">
                  <c:v>720.15655577299401</c:v>
                </c:pt>
                <c:pt idx="221">
                  <c:v>716.88311688311671</c:v>
                </c:pt>
                <c:pt idx="222">
                  <c:v>713.63930187459619</c:v>
                </c:pt>
                <c:pt idx="223">
                  <c:v>710.42471042471038</c:v>
                </c:pt>
                <c:pt idx="224">
                  <c:v>707.23894939141576</c:v>
                </c:pt>
                <c:pt idx="225">
                  <c:v>704.08163265306121</c:v>
                </c:pt>
                <c:pt idx="226">
                  <c:v>700.95238095238096</c:v>
                </c:pt>
                <c:pt idx="227">
                  <c:v>697.85082174462707</c:v>
                </c:pt>
                <c:pt idx="228">
                  <c:v>694.7765890497169</c:v>
                </c:pt>
                <c:pt idx="229">
                  <c:v>691.72932330827064</c:v>
                </c:pt>
                <c:pt idx="230">
                  <c:v>688.70867124142217</c:v>
                </c:pt>
                <c:pt idx="231">
                  <c:v>685.71428571428555</c:v>
                </c:pt>
                <c:pt idx="232">
                  <c:v>682.74582560296835</c:v>
                </c:pt>
                <c:pt idx="233">
                  <c:v>679.80295566502457</c:v>
                </c:pt>
                <c:pt idx="234">
                  <c:v>676.88534641324327</c:v>
                </c:pt>
                <c:pt idx="235">
                  <c:v>673.99267399267387</c:v>
                </c:pt>
                <c:pt idx="236">
                  <c:v>671.12462006079011</c:v>
                </c:pt>
                <c:pt idx="237">
                  <c:v>668.28087167070203</c:v>
                </c:pt>
                <c:pt idx="238">
                  <c:v>665.46112115732353</c:v>
                </c:pt>
                <c:pt idx="239">
                  <c:v>662.66506602641061</c:v>
                </c:pt>
                <c:pt idx="240">
                  <c:v>659.89240884638366</c:v>
                </c:pt>
                <c:pt idx="241">
                  <c:v>657.14285714285711</c:v>
                </c:pt>
                <c:pt idx="242">
                  <c:v>654.41612329579129</c:v>
                </c:pt>
                <c:pt idx="243">
                  <c:v>651.71192443919722</c:v>
                </c:pt>
                <c:pt idx="244">
                  <c:v>649.02998236331553</c:v>
                </c:pt>
                <c:pt idx="245">
                  <c:v>646.37002341920379</c:v>
                </c:pt>
                <c:pt idx="246">
                  <c:v>643.73177842565599</c:v>
                </c:pt>
                <c:pt idx="247">
                  <c:v>641.1149825783973</c:v>
                </c:pt>
                <c:pt idx="248">
                  <c:v>638.51937536148068</c:v>
                </c:pt>
                <c:pt idx="249">
                  <c:v>635.94470046082949</c:v>
                </c:pt>
                <c:pt idx="250">
                  <c:v>633.39070567986232</c:v>
                </c:pt>
                <c:pt idx="251">
                  <c:v>630.85714285714289</c:v>
                </c:pt>
              </c:numCache>
            </c:numRef>
          </c:yVal>
          <c:smooth val="1"/>
          <c:extLst xmlns:c16r2="http://schemas.microsoft.com/office/drawing/2015/06/chart">
            <c:ext xmlns:c16="http://schemas.microsoft.com/office/drawing/2014/chart" uri="{C3380CC4-5D6E-409C-BE32-E72D297353CC}">
              <c16:uniqueId val="{00000005-A5D4-4BE0-ADCF-CA3136D93663}"/>
            </c:ext>
          </c:extLst>
        </c:ser>
        <c:ser>
          <c:idx val="13"/>
          <c:order val="12"/>
          <c:tx>
            <c:strRef>
              <c:f>Ausgabeblatt!$V$46:$V$47</c:f>
              <c:strCache>
                <c:ptCount val="2"/>
                <c:pt idx="0">
                  <c:v>FW0</c:v>
                </c:pt>
                <c:pt idx="1">
                  <c:v>in N</c:v>
                </c:pt>
              </c:strCache>
            </c:strRef>
          </c:tx>
          <c:spPr>
            <a:ln w="31750" cap="rnd">
              <a:solidFill>
                <a:schemeClr val="bg1">
                  <a:lumMod val="50000"/>
                </a:schemeClr>
              </a:solidFill>
              <a:prstDash val="solid"/>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Ausgabeblatt!$V$48:$V$299</c:f>
              <c:numCache>
                <c:formatCode>0</c:formatCode>
                <c:ptCount val="252"/>
                <c:pt idx="1">
                  <c:v>165.54374999999999</c:v>
                </c:pt>
                <c:pt idx="2">
                  <c:v>165.54877992826388</c:v>
                </c:pt>
                <c:pt idx="3">
                  <c:v>165.56386971305554</c:v>
                </c:pt>
                <c:pt idx="4">
                  <c:v>165.58901935437498</c:v>
                </c:pt>
                <c:pt idx="5">
                  <c:v>165.62422885222222</c:v>
                </c:pt>
                <c:pt idx="6">
                  <c:v>165.66949820659721</c:v>
                </c:pt>
                <c:pt idx="7">
                  <c:v>165.72482741749999</c:v>
                </c:pt>
                <c:pt idx="8">
                  <c:v>165.79021648493054</c:v>
                </c:pt>
                <c:pt idx="9">
                  <c:v>165.86566540888887</c:v>
                </c:pt>
                <c:pt idx="10">
                  <c:v>165.951174189375</c:v>
                </c:pt>
                <c:pt idx="11">
                  <c:v>166.04674282638888</c:v>
                </c:pt>
                <c:pt idx="12">
                  <c:v>166.15237131993055</c:v>
                </c:pt>
                <c:pt idx="13">
                  <c:v>166.26805966999999</c:v>
                </c:pt>
                <c:pt idx="14">
                  <c:v>166.39380787659721</c:v>
                </c:pt>
                <c:pt idx="15">
                  <c:v>166.52961593972222</c:v>
                </c:pt>
                <c:pt idx="16">
                  <c:v>166.67548385937499</c:v>
                </c:pt>
                <c:pt idx="17">
                  <c:v>166.83141163555555</c:v>
                </c:pt>
                <c:pt idx="18">
                  <c:v>166.99739926826388</c:v>
                </c:pt>
                <c:pt idx="19">
                  <c:v>167.17344675749999</c:v>
                </c:pt>
                <c:pt idx="20">
                  <c:v>167.35955410326389</c:v>
                </c:pt>
                <c:pt idx="21">
                  <c:v>167.55572130555555</c:v>
                </c:pt>
                <c:pt idx="22">
                  <c:v>167.761948364375</c:v>
                </c:pt>
                <c:pt idx="23">
                  <c:v>167.97823527972221</c:v>
                </c:pt>
                <c:pt idx="24">
                  <c:v>168.20458205159721</c:v>
                </c:pt>
                <c:pt idx="25">
                  <c:v>168.44098867999998</c:v>
                </c:pt>
                <c:pt idx="26">
                  <c:v>168.68745516493055</c:v>
                </c:pt>
                <c:pt idx="27">
                  <c:v>168.94398150638887</c:v>
                </c:pt>
                <c:pt idx="28">
                  <c:v>169.21056770437499</c:v>
                </c:pt>
                <c:pt idx="29">
                  <c:v>169.48721375888888</c:v>
                </c:pt>
                <c:pt idx="30">
                  <c:v>169.77391966993054</c:v>
                </c:pt>
                <c:pt idx="31">
                  <c:v>170.07068543749998</c:v>
                </c:pt>
                <c:pt idx="32">
                  <c:v>170.3775110615972</c:v>
                </c:pt>
                <c:pt idx="33">
                  <c:v>170.69439654222222</c:v>
                </c:pt>
                <c:pt idx="34">
                  <c:v>171.021341879375</c:v>
                </c:pt>
                <c:pt idx="35">
                  <c:v>171.35834707305554</c:v>
                </c:pt>
                <c:pt idx="36">
                  <c:v>171.70541212326387</c:v>
                </c:pt>
                <c:pt idx="37">
                  <c:v>172.06253702999999</c:v>
                </c:pt>
                <c:pt idx="38">
                  <c:v>172.42972179326387</c:v>
                </c:pt>
                <c:pt idx="39">
                  <c:v>172.80696641305553</c:v>
                </c:pt>
                <c:pt idx="40">
                  <c:v>173.19427088937499</c:v>
                </c:pt>
                <c:pt idx="41">
                  <c:v>173.59163522222221</c:v>
                </c:pt>
                <c:pt idx="42">
                  <c:v>173.99905941159722</c:v>
                </c:pt>
                <c:pt idx="43">
                  <c:v>174.41654345749998</c:v>
                </c:pt>
                <c:pt idx="44">
                  <c:v>174.84408735993054</c:v>
                </c:pt>
                <c:pt idx="45">
                  <c:v>175.28169111888889</c:v>
                </c:pt>
                <c:pt idx="46">
                  <c:v>175.72935473437499</c:v>
                </c:pt>
                <c:pt idx="47">
                  <c:v>176.18707820638889</c:v>
                </c:pt>
                <c:pt idx="48">
                  <c:v>176.65486153493055</c:v>
                </c:pt>
                <c:pt idx="49">
                  <c:v>177.13270471999999</c:v>
                </c:pt>
                <c:pt idx="50">
                  <c:v>177.62060776159723</c:v>
                </c:pt>
                <c:pt idx="51">
                  <c:v>178.1185706597222</c:v>
                </c:pt>
                <c:pt idx="52">
                  <c:v>178.62659341437498</c:v>
                </c:pt>
                <c:pt idx="53">
                  <c:v>179.14467602555555</c:v>
                </c:pt>
                <c:pt idx="54">
                  <c:v>179.67281849326389</c:v>
                </c:pt>
                <c:pt idx="55">
                  <c:v>180.21102081749999</c:v>
                </c:pt>
                <c:pt idx="56">
                  <c:v>180.75928299826387</c:v>
                </c:pt>
                <c:pt idx="57">
                  <c:v>181.31760503555554</c:v>
                </c:pt>
                <c:pt idx="58">
                  <c:v>181.88598692937498</c:v>
                </c:pt>
                <c:pt idx="59">
                  <c:v>182.4644286797222</c:v>
                </c:pt>
                <c:pt idx="60">
                  <c:v>183.05293028659722</c:v>
                </c:pt>
                <c:pt idx="61">
                  <c:v>183.65149174999999</c:v>
                </c:pt>
                <c:pt idx="62">
                  <c:v>184.26011306993053</c:v>
                </c:pt>
                <c:pt idx="63">
                  <c:v>184.87879424638888</c:v>
                </c:pt>
                <c:pt idx="64">
                  <c:v>185.50753527937499</c:v>
                </c:pt>
                <c:pt idx="65">
                  <c:v>186.14633616888887</c:v>
                </c:pt>
                <c:pt idx="66">
                  <c:v>186.79519691493056</c:v>
                </c:pt>
                <c:pt idx="67">
                  <c:v>187.45411751749998</c:v>
                </c:pt>
                <c:pt idx="68">
                  <c:v>188.12309797659722</c:v>
                </c:pt>
                <c:pt idx="69">
                  <c:v>188.80213829222222</c:v>
                </c:pt>
                <c:pt idx="70">
                  <c:v>189.49123846437499</c:v>
                </c:pt>
                <c:pt idx="71">
                  <c:v>190.19039849305554</c:v>
                </c:pt>
                <c:pt idx="72">
                  <c:v>190.89961837826388</c:v>
                </c:pt>
                <c:pt idx="73">
                  <c:v>191.61889811999998</c:v>
                </c:pt>
                <c:pt idx="74">
                  <c:v>192.34823771826387</c:v>
                </c:pt>
                <c:pt idx="75">
                  <c:v>193.08763717305555</c:v>
                </c:pt>
                <c:pt idx="76">
                  <c:v>193.837096484375</c:v>
                </c:pt>
                <c:pt idx="77">
                  <c:v>194.59661565222223</c:v>
                </c:pt>
                <c:pt idx="78">
                  <c:v>195.36619467659722</c:v>
                </c:pt>
                <c:pt idx="79">
                  <c:v>196.1458335575</c:v>
                </c:pt>
                <c:pt idx="80">
                  <c:v>196.93553229493054</c:v>
                </c:pt>
                <c:pt idx="81">
                  <c:v>197.73529088888887</c:v>
                </c:pt>
                <c:pt idx="82">
                  <c:v>198.54510933937499</c:v>
                </c:pt>
                <c:pt idx="83">
                  <c:v>199.36498764638887</c:v>
                </c:pt>
                <c:pt idx="84">
                  <c:v>200.19492580993054</c:v>
                </c:pt>
                <c:pt idx="85">
                  <c:v>201.03492383</c:v>
                </c:pt>
                <c:pt idx="86">
                  <c:v>201.88498170659722</c:v>
                </c:pt>
                <c:pt idx="87">
                  <c:v>202.7450994397222</c:v>
                </c:pt>
                <c:pt idx="88">
                  <c:v>203.61527702937499</c:v>
                </c:pt>
                <c:pt idx="89">
                  <c:v>204.49551447555555</c:v>
                </c:pt>
                <c:pt idx="90">
                  <c:v>205.38581177826387</c:v>
                </c:pt>
                <c:pt idx="91">
                  <c:v>206.28616893749998</c:v>
                </c:pt>
                <c:pt idx="92">
                  <c:v>207.19658595326388</c:v>
                </c:pt>
                <c:pt idx="93">
                  <c:v>208.11706282555554</c:v>
                </c:pt>
                <c:pt idx="94">
                  <c:v>209.04759955437498</c:v>
                </c:pt>
                <c:pt idx="95">
                  <c:v>209.98819613972222</c:v>
                </c:pt>
                <c:pt idx="96">
                  <c:v>210.93885258159722</c:v>
                </c:pt>
                <c:pt idx="97">
                  <c:v>211.89956887999998</c:v>
                </c:pt>
                <c:pt idx="98">
                  <c:v>212.87034503493055</c:v>
                </c:pt>
                <c:pt idx="99">
                  <c:v>213.85118104638889</c:v>
                </c:pt>
                <c:pt idx="100">
                  <c:v>214.84207691437499</c:v>
                </c:pt>
                <c:pt idx="101">
                  <c:v>215.84303263888887</c:v>
                </c:pt>
                <c:pt idx="102">
                  <c:v>216.85404821993055</c:v>
                </c:pt>
                <c:pt idx="103">
                  <c:v>217.87512365750001</c:v>
                </c:pt>
                <c:pt idx="104">
                  <c:v>218.90625895159724</c:v>
                </c:pt>
                <c:pt idx="105">
                  <c:v>219.9474541022222</c:v>
                </c:pt>
                <c:pt idx="106">
                  <c:v>220.998709109375</c:v>
                </c:pt>
                <c:pt idx="107">
                  <c:v>222.06002397305554</c:v>
                </c:pt>
                <c:pt idx="108">
                  <c:v>223.13139869326386</c:v>
                </c:pt>
                <c:pt idx="109">
                  <c:v>224.21283326999998</c:v>
                </c:pt>
                <c:pt idx="110">
                  <c:v>225.30432770326388</c:v>
                </c:pt>
                <c:pt idx="111">
                  <c:v>226.40588199305554</c:v>
                </c:pt>
                <c:pt idx="112">
                  <c:v>227.517496139375</c:v>
                </c:pt>
                <c:pt idx="113">
                  <c:v>228.63917014222221</c:v>
                </c:pt>
                <c:pt idx="114">
                  <c:v>229.77090400159722</c:v>
                </c:pt>
                <c:pt idx="115">
                  <c:v>230.91269771750001</c:v>
                </c:pt>
                <c:pt idx="116">
                  <c:v>232.06455128993053</c:v>
                </c:pt>
                <c:pt idx="117">
                  <c:v>233.22646471888888</c:v>
                </c:pt>
                <c:pt idx="118">
                  <c:v>234.39843800437501</c:v>
                </c:pt>
                <c:pt idx="119">
                  <c:v>235.5804711463889</c:v>
                </c:pt>
                <c:pt idx="120">
                  <c:v>236.77256414493053</c:v>
                </c:pt>
                <c:pt idx="121">
                  <c:v>237.974717</c:v>
                </c:pt>
                <c:pt idx="122">
                  <c:v>239.1869297115972</c:v>
                </c:pt>
                <c:pt idx="123">
                  <c:v>240.40920227972219</c:v>
                </c:pt>
                <c:pt idx="124">
                  <c:v>241.64153470437498</c:v>
                </c:pt>
                <c:pt idx="125">
                  <c:v>242.88392698555555</c:v>
                </c:pt>
                <c:pt idx="126">
                  <c:v>244.13637912326388</c:v>
                </c:pt>
                <c:pt idx="127">
                  <c:v>245.3988911175</c:v>
                </c:pt>
                <c:pt idx="128">
                  <c:v>246.67146296826388</c:v>
                </c:pt>
                <c:pt idx="129">
                  <c:v>247.95409467555555</c:v>
                </c:pt>
                <c:pt idx="130">
                  <c:v>249.24678623937501</c:v>
                </c:pt>
                <c:pt idx="131">
                  <c:v>250.5495376597222</c:v>
                </c:pt>
                <c:pt idx="132">
                  <c:v>251.86234893659721</c:v>
                </c:pt>
                <c:pt idx="133">
                  <c:v>253.18522007000001</c:v>
                </c:pt>
                <c:pt idx="134">
                  <c:v>254.51815105993057</c:v>
                </c:pt>
                <c:pt idx="135">
                  <c:v>255.86114190638887</c:v>
                </c:pt>
                <c:pt idx="136">
                  <c:v>257.214192609375</c:v>
                </c:pt>
                <c:pt idx="137">
                  <c:v>258.57730316888888</c:v>
                </c:pt>
                <c:pt idx="138">
                  <c:v>259.95047358493053</c:v>
                </c:pt>
                <c:pt idx="139">
                  <c:v>261.33370385749998</c:v>
                </c:pt>
                <c:pt idx="140">
                  <c:v>262.72699398659717</c:v>
                </c:pt>
                <c:pt idx="141">
                  <c:v>264.13034397222219</c:v>
                </c:pt>
                <c:pt idx="142">
                  <c:v>265.54375381437501</c:v>
                </c:pt>
                <c:pt idx="143">
                  <c:v>266.96722351305556</c:v>
                </c:pt>
                <c:pt idx="144">
                  <c:v>268.4007530682639</c:v>
                </c:pt>
                <c:pt idx="145">
                  <c:v>269.84434248000002</c:v>
                </c:pt>
                <c:pt idx="146">
                  <c:v>271.29799174826388</c:v>
                </c:pt>
                <c:pt idx="147">
                  <c:v>272.76170087305559</c:v>
                </c:pt>
                <c:pt idx="148">
                  <c:v>274.23546985437497</c:v>
                </c:pt>
                <c:pt idx="149">
                  <c:v>275.7192986922222</c:v>
                </c:pt>
                <c:pt idx="150">
                  <c:v>277.21318738659721</c:v>
                </c:pt>
                <c:pt idx="151">
                  <c:v>278.71713593749996</c:v>
                </c:pt>
                <c:pt idx="152">
                  <c:v>280.23114434493056</c:v>
                </c:pt>
                <c:pt idx="153">
                  <c:v>281.75521260888888</c:v>
                </c:pt>
                <c:pt idx="154">
                  <c:v>283.289340729375</c:v>
                </c:pt>
                <c:pt idx="155">
                  <c:v>284.8335287063889</c:v>
                </c:pt>
                <c:pt idx="156">
                  <c:v>286.38777653993054</c:v>
                </c:pt>
                <c:pt idx="157">
                  <c:v>287.95208422999997</c:v>
                </c:pt>
                <c:pt idx="158">
                  <c:v>289.52645177659724</c:v>
                </c:pt>
                <c:pt idx="159">
                  <c:v>291.11087917972219</c:v>
                </c:pt>
                <c:pt idx="160">
                  <c:v>292.70536643937498</c:v>
                </c:pt>
                <c:pt idx="161">
                  <c:v>294.30991355555557</c:v>
                </c:pt>
                <c:pt idx="162">
                  <c:v>295.92452052826388</c:v>
                </c:pt>
                <c:pt idx="163">
                  <c:v>297.54918735749993</c:v>
                </c:pt>
                <c:pt idx="164">
                  <c:v>299.18391404326383</c:v>
                </c:pt>
                <c:pt idx="165">
                  <c:v>300.82870058555557</c:v>
                </c:pt>
                <c:pt idx="166">
                  <c:v>302.48354698437498</c:v>
                </c:pt>
                <c:pt idx="167">
                  <c:v>304.14845323972224</c:v>
                </c:pt>
                <c:pt idx="168">
                  <c:v>305.82341935159724</c:v>
                </c:pt>
                <c:pt idx="169">
                  <c:v>307.50844532000002</c:v>
                </c:pt>
                <c:pt idx="170">
                  <c:v>309.20353114493048</c:v>
                </c:pt>
                <c:pt idx="171">
                  <c:v>310.90867682638884</c:v>
                </c:pt>
                <c:pt idx="172">
                  <c:v>312.62388236437499</c:v>
                </c:pt>
                <c:pt idx="173">
                  <c:v>314.34914775888888</c:v>
                </c:pt>
                <c:pt idx="174">
                  <c:v>316.08447300993055</c:v>
                </c:pt>
                <c:pt idx="175">
                  <c:v>317.82985811750001</c:v>
                </c:pt>
                <c:pt idx="176">
                  <c:v>319.5853030815972</c:v>
                </c:pt>
                <c:pt idx="177">
                  <c:v>321.35080790222224</c:v>
                </c:pt>
                <c:pt idx="178">
                  <c:v>323.12637257937502</c:v>
                </c:pt>
                <c:pt idx="179">
                  <c:v>324.91199711305552</c:v>
                </c:pt>
                <c:pt idx="180">
                  <c:v>326.70768150326387</c:v>
                </c:pt>
                <c:pt idx="181">
                  <c:v>328.51342575000001</c:v>
                </c:pt>
                <c:pt idx="182">
                  <c:v>330.32922985326388</c:v>
                </c:pt>
                <c:pt idx="183">
                  <c:v>332.1550938130556</c:v>
                </c:pt>
                <c:pt idx="184">
                  <c:v>333.99101762937505</c:v>
                </c:pt>
                <c:pt idx="185">
                  <c:v>335.83700130222218</c:v>
                </c:pt>
                <c:pt idx="186">
                  <c:v>337.69304483159715</c:v>
                </c:pt>
                <c:pt idx="187">
                  <c:v>339.55914821750002</c:v>
                </c:pt>
                <c:pt idx="188">
                  <c:v>341.43531145993052</c:v>
                </c:pt>
                <c:pt idx="189">
                  <c:v>343.32153455888886</c:v>
                </c:pt>
                <c:pt idx="190">
                  <c:v>345.21781751437504</c:v>
                </c:pt>
                <c:pt idx="191">
                  <c:v>347.1241603263889</c:v>
                </c:pt>
                <c:pt idx="192">
                  <c:v>349.04056299493061</c:v>
                </c:pt>
                <c:pt idx="193">
                  <c:v>350.96702551999999</c:v>
                </c:pt>
                <c:pt idx="194">
                  <c:v>352.90354790159722</c:v>
                </c:pt>
                <c:pt idx="195">
                  <c:v>354.85013013972218</c:v>
                </c:pt>
                <c:pt idx="196">
                  <c:v>356.80677223437499</c:v>
                </c:pt>
                <c:pt idx="197">
                  <c:v>358.77347418555559</c:v>
                </c:pt>
                <c:pt idx="198">
                  <c:v>360.75023599326391</c:v>
                </c:pt>
                <c:pt idx="199">
                  <c:v>362.73705765750003</c:v>
                </c:pt>
                <c:pt idx="200">
                  <c:v>364.73393917826388</c:v>
                </c:pt>
                <c:pt idx="201">
                  <c:v>366.74088055555552</c:v>
                </c:pt>
                <c:pt idx="202">
                  <c:v>368.75788178937495</c:v>
                </c:pt>
                <c:pt idx="203">
                  <c:v>370.78494287972217</c:v>
                </c:pt>
                <c:pt idx="204">
                  <c:v>372.82206382659717</c:v>
                </c:pt>
                <c:pt idx="205">
                  <c:v>374.86924463000003</c:v>
                </c:pt>
                <c:pt idx="206">
                  <c:v>376.92648528993055</c:v>
                </c:pt>
                <c:pt idx="207">
                  <c:v>378.99378580638893</c:v>
                </c:pt>
                <c:pt idx="208">
                  <c:v>381.07114617937498</c:v>
                </c:pt>
                <c:pt idx="209">
                  <c:v>383.15856640888887</c:v>
                </c:pt>
                <c:pt idx="210">
                  <c:v>385.2560464949305</c:v>
                </c:pt>
                <c:pt idx="211">
                  <c:v>387.36358643749998</c:v>
                </c:pt>
                <c:pt idx="212">
                  <c:v>389.48118623659724</c:v>
                </c:pt>
                <c:pt idx="213">
                  <c:v>391.60884589222223</c:v>
                </c:pt>
                <c:pt idx="214">
                  <c:v>393.74656540437502</c:v>
                </c:pt>
                <c:pt idx="215">
                  <c:v>395.89434477305554</c:v>
                </c:pt>
                <c:pt idx="216">
                  <c:v>398.0521839982639</c:v>
                </c:pt>
                <c:pt idx="217">
                  <c:v>400.22008307999999</c:v>
                </c:pt>
                <c:pt idx="218">
                  <c:v>402.39804201826388</c:v>
                </c:pt>
                <c:pt idx="219">
                  <c:v>404.58606081305555</c:v>
                </c:pt>
                <c:pt idx="220">
                  <c:v>406.78413946437502</c:v>
                </c:pt>
                <c:pt idx="221">
                  <c:v>408.99227797222227</c:v>
                </c:pt>
                <c:pt idx="222">
                  <c:v>411.21047633659725</c:v>
                </c:pt>
                <c:pt idx="223">
                  <c:v>413.43873455749997</c:v>
                </c:pt>
                <c:pt idx="224">
                  <c:v>415.67705263493053</c:v>
                </c:pt>
                <c:pt idx="225">
                  <c:v>417.92543056888888</c:v>
                </c:pt>
                <c:pt idx="226">
                  <c:v>420.18386835937497</c:v>
                </c:pt>
                <c:pt idx="227">
                  <c:v>422.4523660063889</c:v>
                </c:pt>
                <c:pt idx="228">
                  <c:v>424.73092350993056</c:v>
                </c:pt>
                <c:pt idx="229">
                  <c:v>427.01954087000001</c:v>
                </c:pt>
                <c:pt idx="230">
                  <c:v>429.31821808659714</c:v>
                </c:pt>
                <c:pt idx="231">
                  <c:v>431.62695515972217</c:v>
                </c:pt>
                <c:pt idx="232">
                  <c:v>433.94575208937499</c:v>
                </c:pt>
                <c:pt idx="233">
                  <c:v>436.27460887555554</c:v>
                </c:pt>
                <c:pt idx="234">
                  <c:v>438.61352551826388</c:v>
                </c:pt>
                <c:pt idx="235">
                  <c:v>440.96250201750001</c:v>
                </c:pt>
                <c:pt idx="236">
                  <c:v>443.32153837326393</c:v>
                </c:pt>
                <c:pt idx="237">
                  <c:v>445.69063458555559</c:v>
                </c:pt>
                <c:pt idx="238">
                  <c:v>448.06979065437497</c:v>
                </c:pt>
                <c:pt idx="239">
                  <c:v>450.4590065797222</c:v>
                </c:pt>
                <c:pt idx="240">
                  <c:v>452.85828236159716</c:v>
                </c:pt>
                <c:pt idx="241">
                  <c:v>455.26761799999997</c:v>
                </c:pt>
                <c:pt idx="242">
                  <c:v>457.68701349493057</c:v>
                </c:pt>
                <c:pt idx="243">
                  <c:v>460.1164688463889</c:v>
                </c:pt>
                <c:pt idx="244">
                  <c:v>462.55598405437502</c:v>
                </c:pt>
                <c:pt idx="245">
                  <c:v>465.00555911888881</c:v>
                </c:pt>
                <c:pt idx="246">
                  <c:v>467.46519403993051</c:v>
                </c:pt>
                <c:pt idx="247">
                  <c:v>469.9348888175</c:v>
                </c:pt>
                <c:pt idx="248">
                  <c:v>472.41464345159721</c:v>
                </c:pt>
                <c:pt idx="249">
                  <c:v>474.90445794222222</c:v>
                </c:pt>
                <c:pt idx="250">
                  <c:v>477.40433228937502</c:v>
                </c:pt>
                <c:pt idx="251">
                  <c:v>479.91426649305555</c:v>
                </c:pt>
              </c:numCache>
            </c:numRef>
          </c:yVal>
          <c:smooth val="1"/>
          <c:extLst xmlns:c16r2="http://schemas.microsoft.com/office/drawing/2015/06/chart">
            <c:ext xmlns:c16="http://schemas.microsoft.com/office/drawing/2014/chart" uri="{C3380CC4-5D6E-409C-BE32-E72D297353CC}">
              <c16:uniqueId val="{0000000D-A5D4-4BE0-ADCF-CA3136D93663}"/>
            </c:ext>
          </c:extLst>
        </c:ser>
        <c:ser>
          <c:idx val="14"/>
          <c:order val="13"/>
          <c:tx>
            <c:strRef>
              <c:f>Ausgabeblatt!$W$46:$W$47</c:f>
              <c:strCache>
                <c:ptCount val="2"/>
                <c:pt idx="0">
                  <c:v>FW4%</c:v>
                </c:pt>
                <c:pt idx="1">
                  <c:v>in N</c:v>
                </c:pt>
              </c:strCache>
            </c:strRef>
          </c:tx>
          <c:spPr>
            <a:ln w="31750" cap="rnd">
              <a:solidFill>
                <a:schemeClr val="bg1">
                  <a:lumMod val="50000"/>
                </a:schemeClr>
              </a:solidFill>
              <a:prstDash val="dash"/>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Ausgabeblatt!$W$48:$W$299</c:f>
              <c:numCache>
                <c:formatCode>0.00</c:formatCode>
                <c:ptCount val="252"/>
                <c:pt idx="1">
                  <c:v>1480.4601910501551</c:v>
                </c:pt>
                <c:pt idx="2">
                  <c:v>1480.465220978419</c:v>
                </c:pt>
                <c:pt idx="3">
                  <c:v>1480.4803107632106</c:v>
                </c:pt>
                <c:pt idx="4">
                  <c:v>1480.5054604045301</c:v>
                </c:pt>
                <c:pt idx="5">
                  <c:v>1480.5406699023772</c:v>
                </c:pt>
                <c:pt idx="6">
                  <c:v>1480.5859392567522</c:v>
                </c:pt>
                <c:pt idx="7">
                  <c:v>1480.641268467655</c:v>
                </c:pt>
                <c:pt idx="8">
                  <c:v>1480.7066575350857</c:v>
                </c:pt>
                <c:pt idx="9">
                  <c:v>1480.7821064590439</c:v>
                </c:pt>
                <c:pt idx="10">
                  <c:v>1480.8676152395301</c:v>
                </c:pt>
                <c:pt idx="11">
                  <c:v>1480.963183876544</c:v>
                </c:pt>
                <c:pt idx="12">
                  <c:v>1481.0688123700857</c:v>
                </c:pt>
                <c:pt idx="13">
                  <c:v>1481.184500720155</c:v>
                </c:pt>
                <c:pt idx="14">
                  <c:v>1481.3102489267524</c:v>
                </c:pt>
                <c:pt idx="15">
                  <c:v>1481.4460569898772</c:v>
                </c:pt>
                <c:pt idx="16">
                  <c:v>1481.59192490953</c:v>
                </c:pt>
                <c:pt idx="17">
                  <c:v>1481.7478526857105</c:v>
                </c:pt>
                <c:pt idx="18">
                  <c:v>1481.913840318419</c:v>
                </c:pt>
                <c:pt idx="19">
                  <c:v>1482.089887807655</c:v>
                </c:pt>
                <c:pt idx="20">
                  <c:v>1482.275995153419</c:v>
                </c:pt>
                <c:pt idx="21">
                  <c:v>1482.4721623557107</c:v>
                </c:pt>
                <c:pt idx="22">
                  <c:v>1482.6783894145301</c:v>
                </c:pt>
                <c:pt idx="23">
                  <c:v>1482.8946763298773</c:v>
                </c:pt>
                <c:pt idx="24">
                  <c:v>1483.1210231017524</c:v>
                </c:pt>
                <c:pt idx="25">
                  <c:v>1483.357429730155</c:v>
                </c:pt>
                <c:pt idx="26">
                  <c:v>1483.6038962150856</c:v>
                </c:pt>
                <c:pt idx="27">
                  <c:v>1483.8604225565439</c:v>
                </c:pt>
                <c:pt idx="28">
                  <c:v>1484.1270087545302</c:v>
                </c:pt>
                <c:pt idx="29">
                  <c:v>1484.4036548090439</c:v>
                </c:pt>
                <c:pt idx="30">
                  <c:v>1484.6903607200857</c:v>
                </c:pt>
                <c:pt idx="31">
                  <c:v>1484.9871264876551</c:v>
                </c:pt>
                <c:pt idx="32">
                  <c:v>1485.2939521117523</c:v>
                </c:pt>
                <c:pt idx="33">
                  <c:v>1485.6108375923773</c:v>
                </c:pt>
                <c:pt idx="34">
                  <c:v>1485.9377829295302</c:v>
                </c:pt>
                <c:pt idx="35">
                  <c:v>1486.2747881232106</c:v>
                </c:pt>
                <c:pt idx="36">
                  <c:v>1486.6218531734189</c:v>
                </c:pt>
                <c:pt idx="37">
                  <c:v>1486.978978080155</c:v>
                </c:pt>
                <c:pt idx="38">
                  <c:v>1487.3461628434188</c:v>
                </c:pt>
                <c:pt idx="39">
                  <c:v>1487.7234074632106</c:v>
                </c:pt>
                <c:pt idx="40">
                  <c:v>1488.1107119395301</c:v>
                </c:pt>
                <c:pt idx="41">
                  <c:v>1488.5080762723774</c:v>
                </c:pt>
                <c:pt idx="42">
                  <c:v>1488.9155004617523</c:v>
                </c:pt>
                <c:pt idx="43">
                  <c:v>1489.3329845076551</c:v>
                </c:pt>
                <c:pt idx="44">
                  <c:v>1489.7605284100855</c:v>
                </c:pt>
                <c:pt idx="45">
                  <c:v>1490.1981321690439</c:v>
                </c:pt>
                <c:pt idx="46">
                  <c:v>1490.64579578453</c:v>
                </c:pt>
                <c:pt idx="47">
                  <c:v>1491.1035192565439</c:v>
                </c:pt>
                <c:pt idx="48">
                  <c:v>1491.5713025850855</c:v>
                </c:pt>
                <c:pt idx="49">
                  <c:v>1492.0491457701551</c:v>
                </c:pt>
                <c:pt idx="50">
                  <c:v>1492.5370488117524</c:v>
                </c:pt>
                <c:pt idx="51">
                  <c:v>1493.0350117098774</c:v>
                </c:pt>
                <c:pt idx="52">
                  <c:v>1493.5430344645301</c:v>
                </c:pt>
                <c:pt idx="53">
                  <c:v>1494.0611170757106</c:v>
                </c:pt>
                <c:pt idx="54">
                  <c:v>1494.5892595434188</c:v>
                </c:pt>
                <c:pt idx="55">
                  <c:v>1495.127461867655</c:v>
                </c:pt>
                <c:pt idx="56">
                  <c:v>1495.6757240484189</c:v>
                </c:pt>
                <c:pt idx="57">
                  <c:v>1496.2340460857106</c:v>
                </c:pt>
                <c:pt idx="58">
                  <c:v>1496.80242797953</c:v>
                </c:pt>
                <c:pt idx="59">
                  <c:v>1497.3808697298773</c:v>
                </c:pt>
                <c:pt idx="60">
                  <c:v>1497.9693713367524</c:v>
                </c:pt>
                <c:pt idx="61">
                  <c:v>1498.5679328001552</c:v>
                </c:pt>
                <c:pt idx="62">
                  <c:v>1499.1765541200857</c:v>
                </c:pt>
                <c:pt idx="63">
                  <c:v>1499.795235296544</c:v>
                </c:pt>
                <c:pt idx="64">
                  <c:v>1500.42397632953</c:v>
                </c:pt>
                <c:pt idx="65">
                  <c:v>1501.0627772190439</c:v>
                </c:pt>
                <c:pt idx="66">
                  <c:v>1501.7116379650856</c:v>
                </c:pt>
                <c:pt idx="67">
                  <c:v>1502.3705585676551</c:v>
                </c:pt>
                <c:pt idx="68">
                  <c:v>1503.0395390267522</c:v>
                </c:pt>
                <c:pt idx="69">
                  <c:v>1503.7185793423773</c:v>
                </c:pt>
                <c:pt idx="70">
                  <c:v>1504.4076795145302</c:v>
                </c:pt>
                <c:pt idx="71">
                  <c:v>1505.1068395432105</c:v>
                </c:pt>
                <c:pt idx="72">
                  <c:v>1505.8160594284191</c:v>
                </c:pt>
                <c:pt idx="73">
                  <c:v>1506.5353391701551</c:v>
                </c:pt>
                <c:pt idx="74">
                  <c:v>1507.2646787684189</c:v>
                </c:pt>
                <c:pt idx="75">
                  <c:v>1508.0040782232106</c:v>
                </c:pt>
                <c:pt idx="76">
                  <c:v>1508.7535375345301</c:v>
                </c:pt>
                <c:pt idx="77">
                  <c:v>1509.5130567023773</c:v>
                </c:pt>
                <c:pt idx="78">
                  <c:v>1510.2826357267522</c:v>
                </c:pt>
                <c:pt idx="79">
                  <c:v>1511.0622746076551</c:v>
                </c:pt>
                <c:pt idx="80">
                  <c:v>1511.8519733450855</c:v>
                </c:pt>
                <c:pt idx="81">
                  <c:v>1512.6517319390439</c:v>
                </c:pt>
                <c:pt idx="82">
                  <c:v>1513.46155038953</c:v>
                </c:pt>
                <c:pt idx="83">
                  <c:v>1514.281428696544</c:v>
                </c:pt>
                <c:pt idx="84">
                  <c:v>1515.1113668600856</c:v>
                </c:pt>
                <c:pt idx="85">
                  <c:v>1515.9513648801551</c:v>
                </c:pt>
                <c:pt idx="86">
                  <c:v>1516.8014227567523</c:v>
                </c:pt>
                <c:pt idx="87">
                  <c:v>1517.6615404898773</c:v>
                </c:pt>
                <c:pt idx="88">
                  <c:v>1518.53171807953</c:v>
                </c:pt>
                <c:pt idx="89">
                  <c:v>1519.4119555257107</c:v>
                </c:pt>
                <c:pt idx="90">
                  <c:v>1520.3022528284189</c:v>
                </c:pt>
                <c:pt idx="91">
                  <c:v>1521.202609987655</c:v>
                </c:pt>
                <c:pt idx="92">
                  <c:v>1522.1130270034189</c:v>
                </c:pt>
                <c:pt idx="93">
                  <c:v>1523.0335038757107</c:v>
                </c:pt>
                <c:pt idx="94">
                  <c:v>1523.9640406045301</c:v>
                </c:pt>
                <c:pt idx="95">
                  <c:v>1524.9046371898773</c:v>
                </c:pt>
                <c:pt idx="96">
                  <c:v>1525.8552936317524</c:v>
                </c:pt>
                <c:pt idx="97">
                  <c:v>1526.8160099301551</c:v>
                </c:pt>
                <c:pt idx="98">
                  <c:v>1527.7867860850856</c:v>
                </c:pt>
                <c:pt idx="99">
                  <c:v>1528.7676220965441</c:v>
                </c:pt>
                <c:pt idx="100">
                  <c:v>1529.75851796453</c:v>
                </c:pt>
                <c:pt idx="101">
                  <c:v>1530.7594736890439</c:v>
                </c:pt>
                <c:pt idx="102">
                  <c:v>1531.7704892700856</c:v>
                </c:pt>
                <c:pt idx="103">
                  <c:v>1532.7915647076552</c:v>
                </c:pt>
                <c:pt idx="104">
                  <c:v>1533.8227000017523</c:v>
                </c:pt>
                <c:pt idx="105">
                  <c:v>1534.8638951523772</c:v>
                </c:pt>
                <c:pt idx="106">
                  <c:v>1535.9151501595302</c:v>
                </c:pt>
                <c:pt idx="107">
                  <c:v>1536.9764650232105</c:v>
                </c:pt>
                <c:pt idx="108">
                  <c:v>1538.047839743419</c:v>
                </c:pt>
                <c:pt idx="109">
                  <c:v>1539.129274320155</c:v>
                </c:pt>
                <c:pt idx="110">
                  <c:v>1540.220768753419</c:v>
                </c:pt>
                <c:pt idx="111">
                  <c:v>1541.3223230432106</c:v>
                </c:pt>
                <c:pt idx="112">
                  <c:v>1542.4339371895301</c:v>
                </c:pt>
                <c:pt idx="113">
                  <c:v>1543.5556111923772</c:v>
                </c:pt>
                <c:pt idx="114">
                  <c:v>1544.6873450517523</c:v>
                </c:pt>
                <c:pt idx="115">
                  <c:v>1545.829138767655</c:v>
                </c:pt>
                <c:pt idx="116">
                  <c:v>1546.9809923400855</c:v>
                </c:pt>
                <c:pt idx="117">
                  <c:v>1548.1429057690439</c:v>
                </c:pt>
                <c:pt idx="118">
                  <c:v>1549.3148790545301</c:v>
                </c:pt>
                <c:pt idx="119">
                  <c:v>1550.4969121965439</c:v>
                </c:pt>
                <c:pt idx="120">
                  <c:v>1551.6890051950857</c:v>
                </c:pt>
                <c:pt idx="121">
                  <c:v>1552.8911580501551</c:v>
                </c:pt>
                <c:pt idx="122">
                  <c:v>1554.1033707617523</c:v>
                </c:pt>
                <c:pt idx="123">
                  <c:v>1555.3256433298773</c:v>
                </c:pt>
                <c:pt idx="124">
                  <c:v>1556.5579757545302</c:v>
                </c:pt>
                <c:pt idx="125">
                  <c:v>1557.8003680357106</c:v>
                </c:pt>
                <c:pt idx="126">
                  <c:v>1559.0528201734189</c:v>
                </c:pt>
                <c:pt idx="127">
                  <c:v>1560.315332167655</c:v>
                </c:pt>
                <c:pt idx="128">
                  <c:v>1561.5879040184191</c:v>
                </c:pt>
                <c:pt idx="129">
                  <c:v>1562.8705357257106</c:v>
                </c:pt>
                <c:pt idx="130">
                  <c:v>1564.1632272895301</c:v>
                </c:pt>
                <c:pt idx="131">
                  <c:v>1565.4659787098772</c:v>
                </c:pt>
                <c:pt idx="132">
                  <c:v>1566.7787899867524</c:v>
                </c:pt>
                <c:pt idx="133">
                  <c:v>1568.1016611201551</c:v>
                </c:pt>
                <c:pt idx="134">
                  <c:v>1569.4345921100858</c:v>
                </c:pt>
                <c:pt idx="135">
                  <c:v>1570.7775829565439</c:v>
                </c:pt>
                <c:pt idx="136">
                  <c:v>1572.1306336595301</c:v>
                </c:pt>
                <c:pt idx="137">
                  <c:v>1573.4937442190439</c:v>
                </c:pt>
                <c:pt idx="138">
                  <c:v>1574.8669146350855</c:v>
                </c:pt>
                <c:pt idx="139">
                  <c:v>1576.2501449076551</c:v>
                </c:pt>
                <c:pt idx="140">
                  <c:v>1577.6434350367522</c:v>
                </c:pt>
                <c:pt idx="141">
                  <c:v>1579.0467850223772</c:v>
                </c:pt>
                <c:pt idx="142">
                  <c:v>1580.46019486453</c:v>
                </c:pt>
                <c:pt idx="143">
                  <c:v>1581.8836645632107</c:v>
                </c:pt>
                <c:pt idx="144">
                  <c:v>1583.3171941184189</c:v>
                </c:pt>
                <c:pt idx="145">
                  <c:v>1584.7607835301551</c:v>
                </c:pt>
                <c:pt idx="146">
                  <c:v>1586.214432798419</c:v>
                </c:pt>
                <c:pt idx="147">
                  <c:v>1587.6781419232107</c:v>
                </c:pt>
                <c:pt idx="148">
                  <c:v>1589.15191090453</c:v>
                </c:pt>
                <c:pt idx="149">
                  <c:v>1590.6357397423772</c:v>
                </c:pt>
                <c:pt idx="150">
                  <c:v>1592.1296284367522</c:v>
                </c:pt>
                <c:pt idx="151">
                  <c:v>1593.633576987655</c:v>
                </c:pt>
                <c:pt idx="152">
                  <c:v>1595.1475853950856</c:v>
                </c:pt>
                <c:pt idx="153">
                  <c:v>1596.6716536590438</c:v>
                </c:pt>
                <c:pt idx="154">
                  <c:v>1598.2057817795301</c:v>
                </c:pt>
                <c:pt idx="155">
                  <c:v>1599.749969756544</c:v>
                </c:pt>
                <c:pt idx="156">
                  <c:v>1601.3042175900855</c:v>
                </c:pt>
                <c:pt idx="157">
                  <c:v>1602.8685252801552</c:v>
                </c:pt>
                <c:pt idx="158">
                  <c:v>1604.4428928267523</c:v>
                </c:pt>
                <c:pt idx="159">
                  <c:v>1606.0273202298772</c:v>
                </c:pt>
                <c:pt idx="160">
                  <c:v>1607.6218074895301</c:v>
                </c:pt>
                <c:pt idx="161">
                  <c:v>1609.2263546057106</c:v>
                </c:pt>
                <c:pt idx="162">
                  <c:v>1610.840961578419</c:v>
                </c:pt>
                <c:pt idx="163">
                  <c:v>1612.465628407655</c:v>
                </c:pt>
                <c:pt idx="164">
                  <c:v>1614.1003550934188</c:v>
                </c:pt>
                <c:pt idx="165">
                  <c:v>1615.7451416357108</c:v>
                </c:pt>
                <c:pt idx="166">
                  <c:v>1617.39998803453</c:v>
                </c:pt>
                <c:pt idx="167">
                  <c:v>1619.0648942898774</c:v>
                </c:pt>
                <c:pt idx="168">
                  <c:v>1620.7398604017524</c:v>
                </c:pt>
                <c:pt idx="169">
                  <c:v>1622.424886370155</c:v>
                </c:pt>
                <c:pt idx="170">
                  <c:v>1624.1199721950857</c:v>
                </c:pt>
                <c:pt idx="171">
                  <c:v>1625.825117876544</c:v>
                </c:pt>
                <c:pt idx="172">
                  <c:v>1627.5403234145301</c:v>
                </c:pt>
                <c:pt idx="173">
                  <c:v>1629.2655888090439</c:v>
                </c:pt>
                <c:pt idx="174">
                  <c:v>1631.0009140600855</c:v>
                </c:pt>
                <c:pt idx="175">
                  <c:v>1632.746299167655</c:v>
                </c:pt>
                <c:pt idx="176">
                  <c:v>1634.5017441317523</c:v>
                </c:pt>
                <c:pt idx="177">
                  <c:v>1636.2672489523773</c:v>
                </c:pt>
                <c:pt idx="178">
                  <c:v>1638.04281362953</c:v>
                </c:pt>
                <c:pt idx="179">
                  <c:v>1639.8284381632106</c:v>
                </c:pt>
                <c:pt idx="180">
                  <c:v>1641.6241225534191</c:v>
                </c:pt>
                <c:pt idx="181">
                  <c:v>1643.4298668001552</c:v>
                </c:pt>
                <c:pt idx="182">
                  <c:v>1645.2456709034191</c:v>
                </c:pt>
                <c:pt idx="183">
                  <c:v>1647.0715348632107</c:v>
                </c:pt>
                <c:pt idx="184">
                  <c:v>1648.90745867953</c:v>
                </c:pt>
                <c:pt idx="185">
                  <c:v>1650.7534423523773</c:v>
                </c:pt>
                <c:pt idx="186">
                  <c:v>1652.6094858817523</c:v>
                </c:pt>
                <c:pt idx="187">
                  <c:v>1654.4755892676551</c:v>
                </c:pt>
                <c:pt idx="188">
                  <c:v>1656.3517525100856</c:v>
                </c:pt>
                <c:pt idx="189">
                  <c:v>1658.237975609044</c:v>
                </c:pt>
                <c:pt idx="190">
                  <c:v>1660.1342585645302</c:v>
                </c:pt>
                <c:pt idx="191">
                  <c:v>1662.0406013765439</c:v>
                </c:pt>
                <c:pt idx="192">
                  <c:v>1663.9570040450858</c:v>
                </c:pt>
                <c:pt idx="193">
                  <c:v>1665.8834665701552</c:v>
                </c:pt>
                <c:pt idx="194">
                  <c:v>1667.8199889517523</c:v>
                </c:pt>
                <c:pt idx="195">
                  <c:v>1669.7665711898771</c:v>
                </c:pt>
                <c:pt idx="196">
                  <c:v>1671.7232132845302</c:v>
                </c:pt>
                <c:pt idx="197">
                  <c:v>1673.6899152357107</c:v>
                </c:pt>
                <c:pt idx="198">
                  <c:v>1675.666677043419</c:v>
                </c:pt>
                <c:pt idx="199">
                  <c:v>1677.6534987076552</c:v>
                </c:pt>
                <c:pt idx="200">
                  <c:v>1679.650380228419</c:v>
                </c:pt>
                <c:pt idx="201">
                  <c:v>1681.6573216057106</c:v>
                </c:pt>
                <c:pt idx="202">
                  <c:v>1683.6743228395301</c:v>
                </c:pt>
                <c:pt idx="203">
                  <c:v>1685.7013839298772</c:v>
                </c:pt>
                <c:pt idx="204">
                  <c:v>1687.7385048767524</c:v>
                </c:pt>
                <c:pt idx="205">
                  <c:v>1689.785685680155</c:v>
                </c:pt>
                <c:pt idx="206">
                  <c:v>1691.8429263400856</c:v>
                </c:pt>
                <c:pt idx="207">
                  <c:v>1693.9102268565439</c:v>
                </c:pt>
                <c:pt idx="208">
                  <c:v>1695.9875872295302</c:v>
                </c:pt>
                <c:pt idx="209">
                  <c:v>1698.0750074590439</c:v>
                </c:pt>
                <c:pt idx="210">
                  <c:v>1700.1724875450855</c:v>
                </c:pt>
                <c:pt idx="211">
                  <c:v>1702.2800274876549</c:v>
                </c:pt>
                <c:pt idx="212">
                  <c:v>1704.3976272867524</c:v>
                </c:pt>
                <c:pt idx="213">
                  <c:v>1706.5252869423773</c:v>
                </c:pt>
                <c:pt idx="214">
                  <c:v>1708.6630064545302</c:v>
                </c:pt>
                <c:pt idx="215">
                  <c:v>1710.8107858232106</c:v>
                </c:pt>
                <c:pt idx="216">
                  <c:v>1712.968625048419</c:v>
                </c:pt>
                <c:pt idx="217">
                  <c:v>1715.1365241301551</c:v>
                </c:pt>
                <c:pt idx="218">
                  <c:v>1717.3144830684189</c:v>
                </c:pt>
                <c:pt idx="219">
                  <c:v>1719.5025018632107</c:v>
                </c:pt>
                <c:pt idx="220">
                  <c:v>1721.70058051453</c:v>
                </c:pt>
                <c:pt idx="221">
                  <c:v>1723.9087190223772</c:v>
                </c:pt>
                <c:pt idx="222">
                  <c:v>1726.1269173867522</c:v>
                </c:pt>
                <c:pt idx="223">
                  <c:v>1728.3551756076549</c:v>
                </c:pt>
                <c:pt idx="224">
                  <c:v>1730.5934936850856</c:v>
                </c:pt>
                <c:pt idx="225">
                  <c:v>1732.841871619044</c:v>
                </c:pt>
                <c:pt idx="226">
                  <c:v>1735.1003094095299</c:v>
                </c:pt>
                <c:pt idx="227">
                  <c:v>1737.368807056544</c:v>
                </c:pt>
                <c:pt idx="228">
                  <c:v>1739.6473645600856</c:v>
                </c:pt>
                <c:pt idx="229">
                  <c:v>1741.935981920155</c:v>
                </c:pt>
                <c:pt idx="230">
                  <c:v>1744.2346591367523</c:v>
                </c:pt>
                <c:pt idx="231">
                  <c:v>1746.5433962098773</c:v>
                </c:pt>
                <c:pt idx="232">
                  <c:v>1748.8621931395301</c:v>
                </c:pt>
                <c:pt idx="233">
                  <c:v>1751.1910499257106</c:v>
                </c:pt>
                <c:pt idx="234">
                  <c:v>1753.529966568419</c:v>
                </c:pt>
                <c:pt idx="235">
                  <c:v>1755.8789430676552</c:v>
                </c:pt>
                <c:pt idx="236">
                  <c:v>1758.2379794234189</c:v>
                </c:pt>
                <c:pt idx="237">
                  <c:v>1760.6070756357108</c:v>
                </c:pt>
                <c:pt idx="238">
                  <c:v>1762.9862317045299</c:v>
                </c:pt>
                <c:pt idx="239">
                  <c:v>1765.3754476298773</c:v>
                </c:pt>
                <c:pt idx="240">
                  <c:v>1767.7747234117523</c:v>
                </c:pt>
                <c:pt idx="241">
                  <c:v>1770.1840590501552</c:v>
                </c:pt>
                <c:pt idx="242">
                  <c:v>1772.6034545450857</c:v>
                </c:pt>
                <c:pt idx="243">
                  <c:v>1775.032909896544</c:v>
                </c:pt>
                <c:pt idx="244">
                  <c:v>1777.47242510453</c:v>
                </c:pt>
                <c:pt idx="245">
                  <c:v>1779.9220001690439</c:v>
                </c:pt>
                <c:pt idx="246">
                  <c:v>1782.3816350900856</c:v>
                </c:pt>
                <c:pt idx="247">
                  <c:v>1784.8513298676551</c:v>
                </c:pt>
                <c:pt idx="248">
                  <c:v>1787.3310845017522</c:v>
                </c:pt>
                <c:pt idx="249">
                  <c:v>1789.8208989923774</c:v>
                </c:pt>
                <c:pt idx="250">
                  <c:v>1792.3207733395302</c:v>
                </c:pt>
                <c:pt idx="251">
                  <c:v>1794.8307075432106</c:v>
                </c:pt>
              </c:numCache>
            </c:numRef>
          </c:yVal>
          <c:smooth val="1"/>
          <c:extLst xmlns:c16r2="http://schemas.microsoft.com/office/drawing/2015/06/chart">
            <c:ext xmlns:c16="http://schemas.microsoft.com/office/drawing/2014/chart" uri="{C3380CC4-5D6E-409C-BE32-E72D297353CC}">
              <c16:uniqueId val="{0000000E-A5D4-4BE0-ADCF-CA3136D93663}"/>
            </c:ext>
          </c:extLst>
        </c:ser>
        <c:ser>
          <c:idx val="15"/>
          <c:order val="14"/>
          <c:tx>
            <c:strRef>
              <c:f>Ausgabeblatt!$X$46:$X$47</c:f>
              <c:strCache>
                <c:ptCount val="2"/>
                <c:pt idx="0">
                  <c:v>FW8%</c:v>
                </c:pt>
                <c:pt idx="1">
                  <c:v>in N</c:v>
                </c:pt>
              </c:strCache>
            </c:strRef>
          </c:tx>
          <c:spPr>
            <a:ln w="31750" cap="rnd">
              <a:solidFill>
                <a:schemeClr val="bg1">
                  <a:lumMod val="50000"/>
                </a:schemeClr>
              </a:solidFill>
              <a:prstDash val="dash"/>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Ausgabeblatt!$X$48:$X$299</c:f>
              <c:numCache>
                <c:formatCode>0</c:formatCode>
                <c:ptCount val="252"/>
                <c:pt idx="1">
                  <c:v>2741.1059967557962</c:v>
                </c:pt>
                <c:pt idx="2">
                  <c:v>2741.1110266840601</c:v>
                </c:pt>
                <c:pt idx="3">
                  <c:v>2741.1261164688522</c:v>
                </c:pt>
                <c:pt idx="4">
                  <c:v>2741.1512661101715</c:v>
                </c:pt>
                <c:pt idx="5">
                  <c:v>2741.1864756080186</c:v>
                </c:pt>
                <c:pt idx="6">
                  <c:v>2741.2317449623938</c:v>
                </c:pt>
                <c:pt idx="7">
                  <c:v>2741.2870741732963</c:v>
                </c:pt>
                <c:pt idx="8">
                  <c:v>2741.352463240727</c:v>
                </c:pt>
                <c:pt idx="9">
                  <c:v>2741.4279121646855</c:v>
                </c:pt>
                <c:pt idx="10">
                  <c:v>2741.5134209451712</c:v>
                </c:pt>
                <c:pt idx="11">
                  <c:v>2741.6089895821851</c:v>
                </c:pt>
                <c:pt idx="12">
                  <c:v>2741.7146180757268</c:v>
                </c:pt>
                <c:pt idx="13">
                  <c:v>2741.8303064257966</c:v>
                </c:pt>
                <c:pt idx="14">
                  <c:v>2741.9560546323937</c:v>
                </c:pt>
                <c:pt idx="15">
                  <c:v>2742.0918626955186</c:v>
                </c:pt>
                <c:pt idx="16">
                  <c:v>2742.2377306151716</c:v>
                </c:pt>
                <c:pt idx="17">
                  <c:v>2742.3936583913519</c:v>
                </c:pt>
                <c:pt idx="18">
                  <c:v>2742.5596460240604</c:v>
                </c:pt>
                <c:pt idx="19">
                  <c:v>2742.7356935132966</c:v>
                </c:pt>
                <c:pt idx="20">
                  <c:v>2742.9218008590601</c:v>
                </c:pt>
                <c:pt idx="21">
                  <c:v>2743.1179680613518</c:v>
                </c:pt>
                <c:pt idx="22">
                  <c:v>2743.3241951201712</c:v>
                </c:pt>
                <c:pt idx="23">
                  <c:v>2743.5404820355188</c:v>
                </c:pt>
                <c:pt idx="24">
                  <c:v>2743.7668288073937</c:v>
                </c:pt>
                <c:pt idx="25">
                  <c:v>2744.0032354357963</c:v>
                </c:pt>
                <c:pt idx="26">
                  <c:v>2744.2497019207271</c:v>
                </c:pt>
                <c:pt idx="27">
                  <c:v>2744.5062282621852</c:v>
                </c:pt>
                <c:pt idx="28">
                  <c:v>2744.7728144601715</c:v>
                </c:pt>
                <c:pt idx="29">
                  <c:v>2745.0494605146855</c:v>
                </c:pt>
                <c:pt idx="30">
                  <c:v>2745.3361664257268</c:v>
                </c:pt>
                <c:pt idx="31">
                  <c:v>2745.6329321932963</c:v>
                </c:pt>
                <c:pt idx="32">
                  <c:v>2745.9397578173935</c:v>
                </c:pt>
                <c:pt idx="33">
                  <c:v>2746.2566432980188</c:v>
                </c:pt>
                <c:pt idx="34">
                  <c:v>2746.5835886351715</c:v>
                </c:pt>
                <c:pt idx="35">
                  <c:v>2746.9205938288519</c:v>
                </c:pt>
                <c:pt idx="36">
                  <c:v>2747.2676588790605</c:v>
                </c:pt>
                <c:pt idx="37">
                  <c:v>2747.6247837857964</c:v>
                </c:pt>
                <c:pt idx="38">
                  <c:v>2747.9919685490604</c:v>
                </c:pt>
                <c:pt idx="39">
                  <c:v>2748.3692131688522</c:v>
                </c:pt>
                <c:pt idx="40">
                  <c:v>2748.7565176451712</c:v>
                </c:pt>
                <c:pt idx="41">
                  <c:v>2749.1538819780185</c:v>
                </c:pt>
                <c:pt idx="42">
                  <c:v>2749.5613061673935</c:v>
                </c:pt>
                <c:pt idx="43">
                  <c:v>2749.9787902132966</c:v>
                </c:pt>
                <c:pt idx="44">
                  <c:v>2750.4063341157271</c:v>
                </c:pt>
                <c:pt idx="45">
                  <c:v>2750.8439378746853</c:v>
                </c:pt>
                <c:pt idx="46">
                  <c:v>2751.2916014901716</c:v>
                </c:pt>
                <c:pt idx="47">
                  <c:v>2751.7493249621853</c:v>
                </c:pt>
                <c:pt idx="48">
                  <c:v>2752.2171082907271</c:v>
                </c:pt>
                <c:pt idx="49">
                  <c:v>2752.6949514757962</c:v>
                </c:pt>
                <c:pt idx="50">
                  <c:v>2753.1828545173935</c:v>
                </c:pt>
                <c:pt idx="51">
                  <c:v>2753.6808174155185</c:v>
                </c:pt>
                <c:pt idx="52">
                  <c:v>2754.1888401701713</c:v>
                </c:pt>
                <c:pt idx="53">
                  <c:v>2754.7069227813518</c:v>
                </c:pt>
                <c:pt idx="54">
                  <c:v>2755.2350652490604</c:v>
                </c:pt>
                <c:pt idx="55">
                  <c:v>2755.7732675732964</c:v>
                </c:pt>
                <c:pt idx="56">
                  <c:v>2756.3215297540601</c:v>
                </c:pt>
                <c:pt idx="57">
                  <c:v>2756.8798517913519</c:v>
                </c:pt>
                <c:pt idx="58">
                  <c:v>2757.4482336851715</c:v>
                </c:pt>
                <c:pt idx="59">
                  <c:v>2758.0266754355184</c:v>
                </c:pt>
                <c:pt idx="60">
                  <c:v>2758.6151770423935</c:v>
                </c:pt>
                <c:pt idx="61">
                  <c:v>2759.2137385057963</c:v>
                </c:pt>
                <c:pt idx="62">
                  <c:v>2759.8223598257268</c:v>
                </c:pt>
                <c:pt idx="63">
                  <c:v>2760.4410410021851</c:v>
                </c:pt>
                <c:pt idx="64">
                  <c:v>2761.0697820351716</c:v>
                </c:pt>
                <c:pt idx="65">
                  <c:v>2761.7085829246853</c:v>
                </c:pt>
                <c:pt idx="66">
                  <c:v>2762.3574436707268</c:v>
                </c:pt>
                <c:pt idx="67">
                  <c:v>2763.0163642732964</c:v>
                </c:pt>
                <c:pt idx="68">
                  <c:v>2763.6853447323938</c:v>
                </c:pt>
                <c:pt idx="69">
                  <c:v>2764.3643850480184</c:v>
                </c:pt>
                <c:pt idx="70">
                  <c:v>2765.0534852201713</c:v>
                </c:pt>
                <c:pt idx="71">
                  <c:v>2765.7526452488519</c:v>
                </c:pt>
                <c:pt idx="72">
                  <c:v>2766.4618651340602</c:v>
                </c:pt>
                <c:pt idx="73">
                  <c:v>2767.1811448757962</c:v>
                </c:pt>
                <c:pt idx="74">
                  <c:v>2767.9104844740605</c:v>
                </c:pt>
                <c:pt idx="75">
                  <c:v>2768.649883928852</c:v>
                </c:pt>
                <c:pt idx="76">
                  <c:v>2769.3993432401712</c:v>
                </c:pt>
                <c:pt idx="77">
                  <c:v>2770.1588624080186</c:v>
                </c:pt>
                <c:pt idx="78">
                  <c:v>2770.9284414323938</c:v>
                </c:pt>
                <c:pt idx="79">
                  <c:v>2771.7080803132963</c:v>
                </c:pt>
                <c:pt idx="80">
                  <c:v>2772.4977790507269</c:v>
                </c:pt>
                <c:pt idx="81">
                  <c:v>2773.2975376446852</c:v>
                </c:pt>
                <c:pt idx="82">
                  <c:v>2774.1073560951713</c:v>
                </c:pt>
                <c:pt idx="83">
                  <c:v>2774.9272344021851</c:v>
                </c:pt>
                <c:pt idx="84">
                  <c:v>2775.7571725657272</c:v>
                </c:pt>
                <c:pt idx="85">
                  <c:v>2776.5971705857964</c:v>
                </c:pt>
                <c:pt idx="86">
                  <c:v>2777.4472284623935</c:v>
                </c:pt>
                <c:pt idx="87">
                  <c:v>2778.3073461955187</c:v>
                </c:pt>
                <c:pt idx="88">
                  <c:v>2779.1775237851716</c:v>
                </c:pt>
                <c:pt idx="89">
                  <c:v>2780.0577612313518</c:v>
                </c:pt>
                <c:pt idx="90">
                  <c:v>2780.9480585340602</c:v>
                </c:pt>
                <c:pt idx="91">
                  <c:v>2781.8484156932964</c:v>
                </c:pt>
                <c:pt idx="92">
                  <c:v>2782.7588327090602</c:v>
                </c:pt>
                <c:pt idx="93">
                  <c:v>2783.6793095813518</c:v>
                </c:pt>
                <c:pt idx="94">
                  <c:v>2784.6098463101716</c:v>
                </c:pt>
                <c:pt idx="95">
                  <c:v>2785.5504428955187</c:v>
                </c:pt>
                <c:pt idx="96">
                  <c:v>2786.5010993373935</c:v>
                </c:pt>
                <c:pt idx="97">
                  <c:v>2787.4618156357965</c:v>
                </c:pt>
                <c:pt idx="98">
                  <c:v>2788.4325917907272</c:v>
                </c:pt>
                <c:pt idx="99">
                  <c:v>2789.4134278021852</c:v>
                </c:pt>
                <c:pt idx="100">
                  <c:v>2790.4043236701714</c:v>
                </c:pt>
                <c:pt idx="101">
                  <c:v>2791.4052793946853</c:v>
                </c:pt>
                <c:pt idx="102">
                  <c:v>2792.4162949757269</c:v>
                </c:pt>
                <c:pt idx="103">
                  <c:v>2793.4373704132963</c:v>
                </c:pt>
                <c:pt idx="104">
                  <c:v>2794.4685057073939</c:v>
                </c:pt>
                <c:pt idx="105">
                  <c:v>2795.5097008580187</c:v>
                </c:pt>
                <c:pt idx="106">
                  <c:v>2796.5609558651713</c:v>
                </c:pt>
                <c:pt idx="107">
                  <c:v>2797.6222707288521</c:v>
                </c:pt>
                <c:pt idx="108">
                  <c:v>2798.6936454490601</c:v>
                </c:pt>
                <c:pt idx="109">
                  <c:v>2799.7750800257963</c:v>
                </c:pt>
                <c:pt idx="110">
                  <c:v>2800.8665744590603</c:v>
                </c:pt>
                <c:pt idx="111">
                  <c:v>2801.968128748852</c:v>
                </c:pt>
                <c:pt idx="112">
                  <c:v>2803.0797428951714</c:v>
                </c:pt>
                <c:pt idx="113">
                  <c:v>2804.2014168980186</c:v>
                </c:pt>
                <c:pt idx="114">
                  <c:v>2805.3331507573935</c:v>
                </c:pt>
                <c:pt idx="115">
                  <c:v>2806.4749444732965</c:v>
                </c:pt>
                <c:pt idx="116">
                  <c:v>2807.6267980457269</c:v>
                </c:pt>
                <c:pt idx="117">
                  <c:v>2808.7887114746854</c:v>
                </c:pt>
                <c:pt idx="118">
                  <c:v>2809.9606847601713</c:v>
                </c:pt>
                <c:pt idx="119">
                  <c:v>2811.1427179021853</c:v>
                </c:pt>
                <c:pt idx="120">
                  <c:v>2812.334810900727</c:v>
                </c:pt>
                <c:pt idx="121">
                  <c:v>2813.5369637557965</c:v>
                </c:pt>
                <c:pt idx="122">
                  <c:v>2814.7491764673937</c:v>
                </c:pt>
                <c:pt idx="123">
                  <c:v>2815.9714490355186</c:v>
                </c:pt>
                <c:pt idx="124">
                  <c:v>2817.2037814601713</c:v>
                </c:pt>
                <c:pt idx="125">
                  <c:v>2818.4461737413521</c:v>
                </c:pt>
                <c:pt idx="126">
                  <c:v>2819.6986258790603</c:v>
                </c:pt>
                <c:pt idx="127">
                  <c:v>2820.9611378732966</c:v>
                </c:pt>
                <c:pt idx="128">
                  <c:v>2822.2337097240602</c:v>
                </c:pt>
                <c:pt idx="129">
                  <c:v>2823.516341431352</c:v>
                </c:pt>
                <c:pt idx="130">
                  <c:v>2824.8090329951715</c:v>
                </c:pt>
                <c:pt idx="131">
                  <c:v>2826.1117844155187</c:v>
                </c:pt>
                <c:pt idx="132">
                  <c:v>2827.4245956923937</c:v>
                </c:pt>
                <c:pt idx="133">
                  <c:v>2828.7474668257964</c:v>
                </c:pt>
                <c:pt idx="134">
                  <c:v>2830.0803978157269</c:v>
                </c:pt>
                <c:pt idx="135">
                  <c:v>2831.4233886621851</c:v>
                </c:pt>
                <c:pt idx="136">
                  <c:v>2832.7764393651714</c:v>
                </c:pt>
                <c:pt idx="137">
                  <c:v>2834.1395499246855</c:v>
                </c:pt>
                <c:pt idx="138">
                  <c:v>2835.5127203407269</c:v>
                </c:pt>
                <c:pt idx="139">
                  <c:v>2836.8959506132965</c:v>
                </c:pt>
                <c:pt idx="140">
                  <c:v>2838.2892407423938</c:v>
                </c:pt>
                <c:pt idx="141">
                  <c:v>2839.6925907280188</c:v>
                </c:pt>
                <c:pt idx="142">
                  <c:v>2841.1060005701715</c:v>
                </c:pt>
                <c:pt idx="143">
                  <c:v>2842.529470268852</c:v>
                </c:pt>
                <c:pt idx="144">
                  <c:v>2843.9629998240603</c:v>
                </c:pt>
                <c:pt idx="145">
                  <c:v>2845.4065892357967</c:v>
                </c:pt>
                <c:pt idx="146">
                  <c:v>2846.8602385040604</c:v>
                </c:pt>
                <c:pt idx="147">
                  <c:v>2848.3239476288518</c:v>
                </c:pt>
                <c:pt idx="148">
                  <c:v>2849.7977166101714</c:v>
                </c:pt>
                <c:pt idx="149">
                  <c:v>2851.2815454480187</c:v>
                </c:pt>
                <c:pt idx="150">
                  <c:v>2852.7754341423938</c:v>
                </c:pt>
                <c:pt idx="151">
                  <c:v>2854.2793826932966</c:v>
                </c:pt>
                <c:pt idx="152">
                  <c:v>2855.7933911007271</c:v>
                </c:pt>
                <c:pt idx="153">
                  <c:v>2857.3174593646854</c:v>
                </c:pt>
                <c:pt idx="154">
                  <c:v>2858.8515874851714</c:v>
                </c:pt>
                <c:pt idx="155">
                  <c:v>2860.3957754621852</c:v>
                </c:pt>
                <c:pt idx="156">
                  <c:v>2861.9500232957271</c:v>
                </c:pt>
                <c:pt idx="157">
                  <c:v>2863.5143309857963</c:v>
                </c:pt>
                <c:pt idx="158">
                  <c:v>2865.0886985323937</c:v>
                </c:pt>
                <c:pt idx="159">
                  <c:v>2866.6731259355188</c:v>
                </c:pt>
                <c:pt idx="160">
                  <c:v>2868.2676131951712</c:v>
                </c:pt>
                <c:pt idx="161">
                  <c:v>2869.8721603113518</c:v>
                </c:pt>
                <c:pt idx="162">
                  <c:v>2871.4867672840601</c:v>
                </c:pt>
                <c:pt idx="163">
                  <c:v>2873.1114341132961</c:v>
                </c:pt>
                <c:pt idx="164">
                  <c:v>2874.7461607990604</c:v>
                </c:pt>
                <c:pt idx="165">
                  <c:v>2876.3909473413519</c:v>
                </c:pt>
                <c:pt idx="166">
                  <c:v>2878.0457937401716</c:v>
                </c:pt>
                <c:pt idx="167">
                  <c:v>2879.7106999955186</c:v>
                </c:pt>
                <c:pt idx="168">
                  <c:v>2881.3856661073937</c:v>
                </c:pt>
                <c:pt idx="169">
                  <c:v>2883.0706920757966</c:v>
                </c:pt>
                <c:pt idx="170">
                  <c:v>2884.7657779007268</c:v>
                </c:pt>
                <c:pt idx="171">
                  <c:v>2886.4709235821852</c:v>
                </c:pt>
                <c:pt idx="172">
                  <c:v>2888.1861291201712</c:v>
                </c:pt>
                <c:pt idx="173">
                  <c:v>2889.9113945146855</c:v>
                </c:pt>
                <c:pt idx="174">
                  <c:v>2891.6467197657271</c:v>
                </c:pt>
                <c:pt idx="175">
                  <c:v>2893.3921048732964</c:v>
                </c:pt>
                <c:pt idx="176">
                  <c:v>2895.1475498373939</c:v>
                </c:pt>
                <c:pt idx="177">
                  <c:v>2896.9130546580186</c:v>
                </c:pt>
                <c:pt idx="178">
                  <c:v>2898.6886193351716</c:v>
                </c:pt>
                <c:pt idx="179">
                  <c:v>2900.4742438688518</c:v>
                </c:pt>
                <c:pt idx="180">
                  <c:v>2902.2699282590602</c:v>
                </c:pt>
                <c:pt idx="181">
                  <c:v>2904.0756725057963</c:v>
                </c:pt>
                <c:pt idx="182">
                  <c:v>2905.8914766090602</c:v>
                </c:pt>
                <c:pt idx="183">
                  <c:v>2907.7173405688518</c:v>
                </c:pt>
                <c:pt idx="184">
                  <c:v>2909.5532643851716</c:v>
                </c:pt>
                <c:pt idx="185">
                  <c:v>2911.3992480580187</c:v>
                </c:pt>
                <c:pt idx="186">
                  <c:v>2913.2552915873935</c:v>
                </c:pt>
                <c:pt idx="187">
                  <c:v>2915.1213949732964</c:v>
                </c:pt>
                <c:pt idx="188">
                  <c:v>2916.9975582157267</c:v>
                </c:pt>
                <c:pt idx="189">
                  <c:v>2918.8837813146852</c:v>
                </c:pt>
                <c:pt idx="190">
                  <c:v>2920.7800642701714</c:v>
                </c:pt>
                <c:pt idx="191">
                  <c:v>2922.6864070821853</c:v>
                </c:pt>
                <c:pt idx="192">
                  <c:v>2924.6028097507269</c:v>
                </c:pt>
                <c:pt idx="193">
                  <c:v>2926.5292722757963</c:v>
                </c:pt>
                <c:pt idx="194">
                  <c:v>2928.4657946573934</c:v>
                </c:pt>
                <c:pt idx="195">
                  <c:v>2930.4123768955187</c:v>
                </c:pt>
                <c:pt idx="196">
                  <c:v>2932.3690189901713</c:v>
                </c:pt>
                <c:pt idx="197">
                  <c:v>2934.3357209413521</c:v>
                </c:pt>
                <c:pt idx="198">
                  <c:v>2936.3124827490601</c:v>
                </c:pt>
                <c:pt idx="199">
                  <c:v>2938.2993044132963</c:v>
                </c:pt>
                <c:pt idx="200">
                  <c:v>2940.2961859340603</c:v>
                </c:pt>
                <c:pt idx="201">
                  <c:v>2942.303127311352</c:v>
                </c:pt>
                <c:pt idx="202">
                  <c:v>2944.3201285451714</c:v>
                </c:pt>
                <c:pt idx="203">
                  <c:v>2946.3471896355186</c:v>
                </c:pt>
                <c:pt idx="204">
                  <c:v>2948.3843105823935</c:v>
                </c:pt>
                <c:pt idx="205">
                  <c:v>2950.4314913857966</c:v>
                </c:pt>
                <c:pt idx="206">
                  <c:v>2952.4887320457269</c:v>
                </c:pt>
                <c:pt idx="207">
                  <c:v>2954.5560325621855</c:v>
                </c:pt>
                <c:pt idx="208">
                  <c:v>2956.6333929351713</c:v>
                </c:pt>
                <c:pt idx="209">
                  <c:v>2958.7208131646853</c:v>
                </c:pt>
                <c:pt idx="210">
                  <c:v>2960.818293250727</c:v>
                </c:pt>
                <c:pt idx="211">
                  <c:v>2962.9258331932965</c:v>
                </c:pt>
                <c:pt idx="212">
                  <c:v>2965.0434329923937</c:v>
                </c:pt>
                <c:pt idx="213">
                  <c:v>2967.1710926480187</c:v>
                </c:pt>
                <c:pt idx="214">
                  <c:v>2969.3088121601713</c:v>
                </c:pt>
                <c:pt idx="215">
                  <c:v>2971.4565915288522</c:v>
                </c:pt>
                <c:pt idx="216">
                  <c:v>2973.6144307540603</c:v>
                </c:pt>
                <c:pt idx="217">
                  <c:v>2975.7823298357962</c:v>
                </c:pt>
                <c:pt idx="218">
                  <c:v>2977.9602887740602</c:v>
                </c:pt>
                <c:pt idx="219">
                  <c:v>2980.148307568852</c:v>
                </c:pt>
                <c:pt idx="220">
                  <c:v>2982.3463862201716</c:v>
                </c:pt>
                <c:pt idx="221">
                  <c:v>2984.5545247280188</c:v>
                </c:pt>
                <c:pt idx="222">
                  <c:v>2986.7727230923938</c:v>
                </c:pt>
                <c:pt idx="223">
                  <c:v>2989.0009813132965</c:v>
                </c:pt>
                <c:pt idx="224">
                  <c:v>2991.239299390727</c:v>
                </c:pt>
                <c:pt idx="225">
                  <c:v>2993.4876773246851</c:v>
                </c:pt>
                <c:pt idx="226">
                  <c:v>2995.7461151151715</c:v>
                </c:pt>
                <c:pt idx="227">
                  <c:v>2998.0146127621852</c:v>
                </c:pt>
                <c:pt idx="228">
                  <c:v>3000.293170265727</c:v>
                </c:pt>
                <c:pt idx="229">
                  <c:v>3002.5817876257966</c:v>
                </c:pt>
                <c:pt idx="230">
                  <c:v>3004.8804648423934</c:v>
                </c:pt>
                <c:pt idx="231">
                  <c:v>3007.1892019155184</c:v>
                </c:pt>
                <c:pt idx="232">
                  <c:v>3009.5079988451716</c:v>
                </c:pt>
                <c:pt idx="233">
                  <c:v>3011.8368556313521</c:v>
                </c:pt>
                <c:pt idx="234">
                  <c:v>3014.1757722740604</c:v>
                </c:pt>
                <c:pt idx="235">
                  <c:v>3016.5247487732963</c:v>
                </c:pt>
                <c:pt idx="236">
                  <c:v>3018.8837851290605</c:v>
                </c:pt>
                <c:pt idx="237">
                  <c:v>3021.2528813413519</c:v>
                </c:pt>
                <c:pt idx="238">
                  <c:v>3023.6320374101715</c:v>
                </c:pt>
                <c:pt idx="239">
                  <c:v>3026.0212533355188</c:v>
                </c:pt>
                <c:pt idx="240">
                  <c:v>3028.4205291173935</c:v>
                </c:pt>
                <c:pt idx="241">
                  <c:v>3030.8298647557963</c:v>
                </c:pt>
                <c:pt idx="242">
                  <c:v>3033.2492602507268</c:v>
                </c:pt>
                <c:pt idx="243">
                  <c:v>3035.6787156021855</c:v>
                </c:pt>
                <c:pt idx="244">
                  <c:v>3038.1182308101716</c:v>
                </c:pt>
                <c:pt idx="245">
                  <c:v>3040.5678058746853</c:v>
                </c:pt>
                <c:pt idx="246">
                  <c:v>3043.0274407957268</c:v>
                </c:pt>
                <c:pt idx="247">
                  <c:v>3045.4971355732964</c:v>
                </c:pt>
                <c:pt idx="248">
                  <c:v>3047.9768902073938</c:v>
                </c:pt>
                <c:pt idx="249">
                  <c:v>3050.4667046980185</c:v>
                </c:pt>
                <c:pt idx="250">
                  <c:v>3052.9665790451713</c:v>
                </c:pt>
                <c:pt idx="251">
                  <c:v>3055.4765132488519</c:v>
                </c:pt>
              </c:numCache>
            </c:numRef>
          </c:yVal>
          <c:smooth val="1"/>
          <c:extLst xmlns:c16r2="http://schemas.microsoft.com/office/drawing/2015/06/chart">
            <c:ext xmlns:c16="http://schemas.microsoft.com/office/drawing/2014/chart" uri="{C3380CC4-5D6E-409C-BE32-E72D297353CC}">
              <c16:uniqueId val="{0000000F-A5D4-4BE0-ADCF-CA3136D93663}"/>
            </c:ext>
          </c:extLst>
        </c:ser>
        <c:ser>
          <c:idx val="16"/>
          <c:order val="15"/>
          <c:tx>
            <c:strRef>
              <c:f>Ausgabeblatt!$Y$46:$Y$47</c:f>
              <c:strCache>
                <c:ptCount val="2"/>
                <c:pt idx="0">
                  <c:v>FW12%</c:v>
                </c:pt>
                <c:pt idx="1">
                  <c:v>in N</c:v>
                </c:pt>
              </c:strCache>
            </c:strRef>
          </c:tx>
          <c:spPr>
            <a:ln w="31750" cap="rnd">
              <a:solidFill>
                <a:schemeClr val="bg1">
                  <a:lumMod val="50000"/>
                </a:schemeClr>
              </a:solidFill>
              <a:prstDash val="dash"/>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Ausgabeblatt!$Y$48:$Y$299</c:f>
              <c:numCache>
                <c:formatCode>0</c:formatCode>
                <c:ptCount val="252"/>
                <c:pt idx="1">
                  <c:v>3903.7364817250455</c:v>
                </c:pt>
                <c:pt idx="2">
                  <c:v>3903.7415116533093</c:v>
                </c:pt>
                <c:pt idx="3">
                  <c:v>3903.7566014381014</c:v>
                </c:pt>
                <c:pt idx="4">
                  <c:v>3903.7817510794207</c:v>
                </c:pt>
                <c:pt idx="5">
                  <c:v>3903.8169605772678</c:v>
                </c:pt>
                <c:pt idx="6">
                  <c:v>3903.862229931643</c:v>
                </c:pt>
                <c:pt idx="7">
                  <c:v>3903.9175591425455</c:v>
                </c:pt>
                <c:pt idx="8">
                  <c:v>3903.9829482099763</c:v>
                </c:pt>
                <c:pt idx="9">
                  <c:v>3904.0583971339347</c:v>
                </c:pt>
                <c:pt idx="10">
                  <c:v>3904.1439059144204</c:v>
                </c:pt>
                <c:pt idx="11">
                  <c:v>3904.2394745514343</c:v>
                </c:pt>
                <c:pt idx="12">
                  <c:v>3904.345103044976</c:v>
                </c:pt>
                <c:pt idx="13">
                  <c:v>3904.4607913950458</c:v>
                </c:pt>
                <c:pt idx="14">
                  <c:v>3904.5865396016429</c:v>
                </c:pt>
                <c:pt idx="15">
                  <c:v>3904.7223476647678</c:v>
                </c:pt>
                <c:pt idx="16">
                  <c:v>3904.8682155844208</c:v>
                </c:pt>
                <c:pt idx="17">
                  <c:v>3905.0241433606011</c:v>
                </c:pt>
                <c:pt idx="18">
                  <c:v>3905.1901309933096</c:v>
                </c:pt>
                <c:pt idx="19">
                  <c:v>3905.3661784825458</c:v>
                </c:pt>
                <c:pt idx="20">
                  <c:v>3905.5522858283093</c:v>
                </c:pt>
                <c:pt idx="21">
                  <c:v>3905.748453030601</c:v>
                </c:pt>
                <c:pt idx="22">
                  <c:v>3905.9546800894204</c:v>
                </c:pt>
                <c:pt idx="23">
                  <c:v>3906.170967004768</c:v>
                </c:pt>
                <c:pt idx="24">
                  <c:v>3906.3973137766429</c:v>
                </c:pt>
                <c:pt idx="25">
                  <c:v>3906.6337204050456</c:v>
                </c:pt>
                <c:pt idx="26">
                  <c:v>3906.8801868899764</c:v>
                </c:pt>
                <c:pt idx="27">
                  <c:v>3907.1367132314344</c:v>
                </c:pt>
                <c:pt idx="28">
                  <c:v>3907.4032994294207</c:v>
                </c:pt>
                <c:pt idx="29">
                  <c:v>3907.6799454839347</c:v>
                </c:pt>
                <c:pt idx="30">
                  <c:v>3907.966651394976</c:v>
                </c:pt>
                <c:pt idx="31">
                  <c:v>3908.2634171625455</c:v>
                </c:pt>
                <c:pt idx="32">
                  <c:v>3908.5702427866427</c:v>
                </c:pt>
                <c:pt idx="33">
                  <c:v>3908.8871282672681</c:v>
                </c:pt>
                <c:pt idx="34">
                  <c:v>3909.2140736044207</c:v>
                </c:pt>
                <c:pt idx="35">
                  <c:v>3909.5510787981011</c:v>
                </c:pt>
                <c:pt idx="36">
                  <c:v>3909.8981438483097</c:v>
                </c:pt>
                <c:pt idx="37">
                  <c:v>3910.2552687550456</c:v>
                </c:pt>
                <c:pt idx="38">
                  <c:v>3910.6224535183096</c:v>
                </c:pt>
                <c:pt idx="39">
                  <c:v>3910.9996981381009</c:v>
                </c:pt>
                <c:pt idx="40">
                  <c:v>3911.3870026144205</c:v>
                </c:pt>
                <c:pt idx="41">
                  <c:v>3911.7843669472677</c:v>
                </c:pt>
                <c:pt idx="42">
                  <c:v>3912.1917911366427</c:v>
                </c:pt>
                <c:pt idx="43">
                  <c:v>3912.6092751825454</c:v>
                </c:pt>
                <c:pt idx="44">
                  <c:v>3913.0368190849763</c:v>
                </c:pt>
                <c:pt idx="45">
                  <c:v>3913.4744228439345</c:v>
                </c:pt>
                <c:pt idx="46">
                  <c:v>3913.9220864594208</c:v>
                </c:pt>
                <c:pt idx="47">
                  <c:v>3914.3798099314345</c:v>
                </c:pt>
                <c:pt idx="48">
                  <c:v>3914.8475932599763</c:v>
                </c:pt>
                <c:pt idx="49">
                  <c:v>3915.3254364450459</c:v>
                </c:pt>
                <c:pt idx="50">
                  <c:v>3915.8133394866427</c:v>
                </c:pt>
                <c:pt idx="51">
                  <c:v>3916.3113023847677</c:v>
                </c:pt>
                <c:pt idx="52">
                  <c:v>3916.8193251394205</c:v>
                </c:pt>
                <c:pt idx="53">
                  <c:v>3917.3374077506014</c:v>
                </c:pt>
                <c:pt idx="54">
                  <c:v>3917.8655502183096</c:v>
                </c:pt>
                <c:pt idx="55">
                  <c:v>3918.4037525425456</c:v>
                </c:pt>
                <c:pt idx="56">
                  <c:v>3918.9520147233097</c:v>
                </c:pt>
                <c:pt idx="57">
                  <c:v>3919.5103367606011</c:v>
                </c:pt>
                <c:pt idx="58">
                  <c:v>3920.0787186544208</c:v>
                </c:pt>
                <c:pt idx="59">
                  <c:v>3920.6571604047676</c:v>
                </c:pt>
                <c:pt idx="60">
                  <c:v>3921.2456620116427</c:v>
                </c:pt>
                <c:pt idx="61">
                  <c:v>3921.8442234750455</c:v>
                </c:pt>
                <c:pt idx="62">
                  <c:v>3922.452844794976</c:v>
                </c:pt>
                <c:pt idx="63">
                  <c:v>3923.0715259714343</c:v>
                </c:pt>
                <c:pt idx="64">
                  <c:v>3923.7002670044208</c:v>
                </c:pt>
                <c:pt idx="65">
                  <c:v>3924.3390678939345</c:v>
                </c:pt>
                <c:pt idx="66">
                  <c:v>3924.9879286399764</c:v>
                </c:pt>
                <c:pt idx="67">
                  <c:v>3925.6468492425456</c:v>
                </c:pt>
                <c:pt idx="68">
                  <c:v>3926.315829701643</c:v>
                </c:pt>
                <c:pt idx="69">
                  <c:v>3926.9948700172677</c:v>
                </c:pt>
                <c:pt idx="70">
                  <c:v>3927.6839701894205</c:v>
                </c:pt>
                <c:pt idx="71">
                  <c:v>3928.3831302181011</c:v>
                </c:pt>
                <c:pt idx="72">
                  <c:v>3929.0923501033094</c:v>
                </c:pt>
                <c:pt idx="73">
                  <c:v>3929.8116298450454</c:v>
                </c:pt>
                <c:pt idx="74">
                  <c:v>3930.5409694433097</c:v>
                </c:pt>
                <c:pt idx="75">
                  <c:v>3931.2803688981012</c:v>
                </c:pt>
                <c:pt idx="76">
                  <c:v>3932.0298282094204</c:v>
                </c:pt>
                <c:pt idx="77">
                  <c:v>3932.7893473772679</c:v>
                </c:pt>
                <c:pt idx="78">
                  <c:v>3933.558926401643</c:v>
                </c:pt>
                <c:pt idx="79">
                  <c:v>3934.3385652825455</c:v>
                </c:pt>
                <c:pt idx="80">
                  <c:v>3935.1282640199761</c:v>
                </c:pt>
                <c:pt idx="81">
                  <c:v>3935.9280226139344</c:v>
                </c:pt>
                <c:pt idx="82">
                  <c:v>3936.7378410644205</c:v>
                </c:pt>
                <c:pt idx="83">
                  <c:v>3937.5577193714344</c:v>
                </c:pt>
                <c:pt idx="84">
                  <c:v>3938.3876575349764</c:v>
                </c:pt>
                <c:pt idx="85">
                  <c:v>3939.2276555550457</c:v>
                </c:pt>
                <c:pt idx="86">
                  <c:v>3940.0777134316427</c:v>
                </c:pt>
                <c:pt idx="87">
                  <c:v>3940.9378311647679</c:v>
                </c:pt>
                <c:pt idx="88">
                  <c:v>3941.8080087544208</c:v>
                </c:pt>
                <c:pt idx="89">
                  <c:v>3942.688246200601</c:v>
                </c:pt>
                <c:pt idx="90">
                  <c:v>3943.5785435033094</c:v>
                </c:pt>
                <c:pt idx="91">
                  <c:v>3944.4789006625456</c:v>
                </c:pt>
                <c:pt idx="92">
                  <c:v>3945.3893176783095</c:v>
                </c:pt>
                <c:pt idx="93">
                  <c:v>3946.3097945506011</c:v>
                </c:pt>
                <c:pt idx="94">
                  <c:v>3947.2403312794204</c:v>
                </c:pt>
                <c:pt idx="95">
                  <c:v>3948.1809278647679</c:v>
                </c:pt>
                <c:pt idx="96">
                  <c:v>3949.1315843066427</c:v>
                </c:pt>
                <c:pt idx="97">
                  <c:v>3950.0923006050457</c:v>
                </c:pt>
                <c:pt idx="98">
                  <c:v>3951.063076759976</c:v>
                </c:pt>
                <c:pt idx="99">
                  <c:v>3952.0439127714344</c:v>
                </c:pt>
                <c:pt idx="100">
                  <c:v>3953.0348086394206</c:v>
                </c:pt>
                <c:pt idx="101">
                  <c:v>3954.0357643639345</c:v>
                </c:pt>
                <c:pt idx="102">
                  <c:v>3955.0467799449762</c:v>
                </c:pt>
                <c:pt idx="103">
                  <c:v>3956.0678553825455</c:v>
                </c:pt>
                <c:pt idx="104">
                  <c:v>3957.0989906766426</c:v>
                </c:pt>
                <c:pt idx="105">
                  <c:v>3958.1401858272679</c:v>
                </c:pt>
                <c:pt idx="106">
                  <c:v>3959.1914408344205</c:v>
                </c:pt>
                <c:pt idx="107">
                  <c:v>3960.2527556981013</c:v>
                </c:pt>
                <c:pt idx="108">
                  <c:v>3961.3241304183093</c:v>
                </c:pt>
                <c:pt idx="109">
                  <c:v>3962.4055649950456</c:v>
                </c:pt>
                <c:pt idx="110">
                  <c:v>3963.4970594283095</c:v>
                </c:pt>
                <c:pt idx="111">
                  <c:v>3964.5986137181012</c:v>
                </c:pt>
                <c:pt idx="112">
                  <c:v>3965.7102278644206</c:v>
                </c:pt>
                <c:pt idx="113">
                  <c:v>3966.8319018672678</c:v>
                </c:pt>
                <c:pt idx="114">
                  <c:v>3967.9636357266427</c:v>
                </c:pt>
                <c:pt idx="115">
                  <c:v>3969.1054294425458</c:v>
                </c:pt>
                <c:pt idx="116">
                  <c:v>3970.2572830149761</c:v>
                </c:pt>
                <c:pt idx="117">
                  <c:v>3971.4191964439347</c:v>
                </c:pt>
                <c:pt idx="118">
                  <c:v>3972.5911697294205</c:v>
                </c:pt>
                <c:pt idx="119">
                  <c:v>3973.7732028714345</c:v>
                </c:pt>
                <c:pt idx="120">
                  <c:v>3974.9652958699762</c:v>
                </c:pt>
                <c:pt idx="121">
                  <c:v>3976.1674487250457</c:v>
                </c:pt>
                <c:pt idx="122">
                  <c:v>3977.3796614366429</c:v>
                </c:pt>
                <c:pt idx="123">
                  <c:v>3978.6019340047678</c:v>
                </c:pt>
                <c:pt idx="124">
                  <c:v>3979.8342664294205</c:v>
                </c:pt>
                <c:pt idx="125">
                  <c:v>3981.0766587106014</c:v>
                </c:pt>
                <c:pt idx="126">
                  <c:v>3982.3291108483095</c:v>
                </c:pt>
                <c:pt idx="127">
                  <c:v>3983.5916228425458</c:v>
                </c:pt>
                <c:pt idx="128">
                  <c:v>3984.8641946933094</c:v>
                </c:pt>
                <c:pt idx="129">
                  <c:v>3986.1468264006012</c:v>
                </c:pt>
                <c:pt idx="130">
                  <c:v>3987.4395179644207</c:v>
                </c:pt>
                <c:pt idx="131">
                  <c:v>3988.742269384768</c:v>
                </c:pt>
                <c:pt idx="132">
                  <c:v>3990.0550806616429</c:v>
                </c:pt>
                <c:pt idx="133">
                  <c:v>3991.3779517950456</c:v>
                </c:pt>
                <c:pt idx="134">
                  <c:v>3992.7108827849761</c:v>
                </c:pt>
                <c:pt idx="135">
                  <c:v>3994.0538736314347</c:v>
                </c:pt>
                <c:pt idx="136">
                  <c:v>3995.4069243344206</c:v>
                </c:pt>
                <c:pt idx="137">
                  <c:v>3996.7700348939343</c:v>
                </c:pt>
                <c:pt idx="138">
                  <c:v>3998.1432053099761</c:v>
                </c:pt>
                <c:pt idx="139">
                  <c:v>3999.5264355825457</c:v>
                </c:pt>
                <c:pt idx="140">
                  <c:v>4000.919725711643</c:v>
                </c:pt>
                <c:pt idx="141">
                  <c:v>4002.323075697268</c:v>
                </c:pt>
                <c:pt idx="142">
                  <c:v>4003.7364855394208</c:v>
                </c:pt>
                <c:pt idx="143">
                  <c:v>4005.1599552381012</c:v>
                </c:pt>
                <c:pt idx="144">
                  <c:v>4006.5934847933095</c:v>
                </c:pt>
                <c:pt idx="145">
                  <c:v>4008.0370742050454</c:v>
                </c:pt>
                <c:pt idx="146">
                  <c:v>4009.4907234733096</c:v>
                </c:pt>
                <c:pt idx="147">
                  <c:v>4010.9544325981014</c:v>
                </c:pt>
                <c:pt idx="148">
                  <c:v>4012.4282015794206</c:v>
                </c:pt>
                <c:pt idx="149">
                  <c:v>4013.9120304172679</c:v>
                </c:pt>
                <c:pt idx="150">
                  <c:v>4015.405919111643</c:v>
                </c:pt>
                <c:pt idx="151">
                  <c:v>4016.9098676625454</c:v>
                </c:pt>
                <c:pt idx="152">
                  <c:v>4018.4238760699764</c:v>
                </c:pt>
                <c:pt idx="153">
                  <c:v>4019.9479443339346</c:v>
                </c:pt>
                <c:pt idx="154">
                  <c:v>4021.4820724544206</c:v>
                </c:pt>
                <c:pt idx="155">
                  <c:v>4023.0262604314344</c:v>
                </c:pt>
                <c:pt idx="156">
                  <c:v>4024.5805082649763</c:v>
                </c:pt>
                <c:pt idx="157">
                  <c:v>4026.1448159550455</c:v>
                </c:pt>
                <c:pt idx="158">
                  <c:v>4027.7191835016429</c:v>
                </c:pt>
                <c:pt idx="159">
                  <c:v>4029.303610904768</c:v>
                </c:pt>
                <c:pt idx="160">
                  <c:v>4030.8980981644208</c:v>
                </c:pt>
                <c:pt idx="161">
                  <c:v>4032.5026452806014</c:v>
                </c:pt>
                <c:pt idx="162">
                  <c:v>4034.1172522533097</c:v>
                </c:pt>
                <c:pt idx="163">
                  <c:v>4035.7419190825458</c:v>
                </c:pt>
                <c:pt idx="164">
                  <c:v>4037.3766457683096</c:v>
                </c:pt>
                <c:pt idx="165">
                  <c:v>4039.0214323106011</c:v>
                </c:pt>
                <c:pt idx="166">
                  <c:v>4040.6762787094208</c:v>
                </c:pt>
                <c:pt idx="167">
                  <c:v>4042.3411849647678</c:v>
                </c:pt>
                <c:pt idx="168">
                  <c:v>4044.0161510766429</c:v>
                </c:pt>
                <c:pt idx="169">
                  <c:v>4045.7011770450458</c:v>
                </c:pt>
                <c:pt idx="170">
                  <c:v>4047.396262869976</c:v>
                </c:pt>
                <c:pt idx="171">
                  <c:v>4049.1014085514344</c:v>
                </c:pt>
                <c:pt idx="172">
                  <c:v>4050.8166140894205</c:v>
                </c:pt>
                <c:pt idx="173">
                  <c:v>4052.5418794839343</c:v>
                </c:pt>
                <c:pt idx="174">
                  <c:v>4054.2772047349763</c:v>
                </c:pt>
                <c:pt idx="175">
                  <c:v>4056.0225898425456</c:v>
                </c:pt>
                <c:pt idx="176">
                  <c:v>4057.7780348066426</c:v>
                </c:pt>
                <c:pt idx="177">
                  <c:v>4059.5435396272678</c:v>
                </c:pt>
                <c:pt idx="178">
                  <c:v>4061.3191043044208</c:v>
                </c:pt>
                <c:pt idx="179">
                  <c:v>4063.104728838101</c:v>
                </c:pt>
                <c:pt idx="180">
                  <c:v>4064.9004132283094</c:v>
                </c:pt>
                <c:pt idx="181">
                  <c:v>4066.7061574750455</c:v>
                </c:pt>
                <c:pt idx="182">
                  <c:v>4068.5219615783094</c:v>
                </c:pt>
                <c:pt idx="183">
                  <c:v>4070.3478255381015</c:v>
                </c:pt>
                <c:pt idx="184">
                  <c:v>4072.1837493544208</c:v>
                </c:pt>
                <c:pt idx="185">
                  <c:v>4074.0297330272679</c:v>
                </c:pt>
                <c:pt idx="186">
                  <c:v>4075.8857765566427</c:v>
                </c:pt>
                <c:pt idx="187">
                  <c:v>4077.7518799425457</c:v>
                </c:pt>
                <c:pt idx="188">
                  <c:v>4079.6280431849764</c:v>
                </c:pt>
                <c:pt idx="189">
                  <c:v>4081.5142662839344</c:v>
                </c:pt>
                <c:pt idx="190">
                  <c:v>4083.4105492394206</c:v>
                </c:pt>
                <c:pt idx="191">
                  <c:v>4085.3168920514345</c:v>
                </c:pt>
                <c:pt idx="192">
                  <c:v>4087.2332947199761</c:v>
                </c:pt>
                <c:pt idx="193">
                  <c:v>4089.1597572450455</c:v>
                </c:pt>
                <c:pt idx="194">
                  <c:v>4091.0962796266431</c:v>
                </c:pt>
                <c:pt idx="195">
                  <c:v>4093.0428618647679</c:v>
                </c:pt>
                <c:pt idx="196">
                  <c:v>4094.9995039594205</c:v>
                </c:pt>
                <c:pt idx="197">
                  <c:v>4096.9662059106013</c:v>
                </c:pt>
                <c:pt idx="198">
                  <c:v>4098.9429677183098</c:v>
                </c:pt>
                <c:pt idx="199">
                  <c:v>4100.929789382546</c:v>
                </c:pt>
                <c:pt idx="200">
                  <c:v>4102.9266709033091</c:v>
                </c:pt>
                <c:pt idx="201">
                  <c:v>4104.9336122806008</c:v>
                </c:pt>
                <c:pt idx="202">
                  <c:v>4106.9506135144202</c:v>
                </c:pt>
                <c:pt idx="203">
                  <c:v>4108.9776746047683</c:v>
                </c:pt>
                <c:pt idx="204">
                  <c:v>4111.0147955516431</c:v>
                </c:pt>
                <c:pt idx="205">
                  <c:v>4113.0619763550458</c:v>
                </c:pt>
                <c:pt idx="206">
                  <c:v>4115.1192170149761</c:v>
                </c:pt>
                <c:pt idx="207">
                  <c:v>4117.1865175314342</c:v>
                </c:pt>
                <c:pt idx="208">
                  <c:v>4119.263877904421</c:v>
                </c:pt>
                <c:pt idx="209">
                  <c:v>4121.3512981339345</c:v>
                </c:pt>
                <c:pt idx="210">
                  <c:v>4123.4487782199758</c:v>
                </c:pt>
                <c:pt idx="211">
                  <c:v>4125.5563181625457</c:v>
                </c:pt>
                <c:pt idx="212">
                  <c:v>4127.6739179616425</c:v>
                </c:pt>
                <c:pt idx="213">
                  <c:v>4129.8015776172679</c:v>
                </c:pt>
                <c:pt idx="214">
                  <c:v>4131.939297129421</c:v>
                </c:pt>
                <c:pt idx="215">
                  <c:v>4134.0870764981009</c:v>
                </c:pt>
                <c:pt idx="216">
                  <c:v>4136.2449157233095</c:v>
                </c:pt>
                <c:pt idx="217">
                  <c:v>4138.4128148050459</c:v>
                </c:pt>
                <c:pt idx="218">
                  <c:v>4140.5907737433099</c:v>
                </c:pt>
                <c:pt idx="219">
                  <c:v>4142.7787925381008</c:v>
                </c:pt>
                <c:pt idx="220">
                  <c:v>4144.9768711894203</c:v>
                </c:pt>
                <c:pt idx="221">
                  <c:v>4147.1850096972676</c:v>
                </c:pt>
                <c:pt idx="222">
                  <c:v>4149.4032080616425</c:v>
                </c:pt>
                <c:pt idx="223">
                  <c:v>4151.6314662825453</c:v>
                </c:pt>
                <c:pt idx="224">
                  <c:v>4153.8697843599766</c:v>
                </c:pt>
                <c:pt idx="225">
                  <c:v>4156.1181622939348</c:v>
                </c:pt>
                <c:pt idx="226">
                  <c:v>4158.3766000844207</c:v>
                </c:pt>
                <c:pt idx="227">
                  <c:v>4160.6450977314344</c:v>
                </c:pt>
                <c:pt idx="228">
                  <c:v>4162.9236552349757</c:v>
                </c:pt>
                <c:pt idx="229">
                  <c:v>4165.2122725950458</c:v>
                </c:pt>
                <c:pt idx="230">
                  <c:v>4167.5109498116426</c:v>
                </c:pt>
                <c:pt idx="231">
                  <c:v>4169.8196868847681</c:v>
                </c:pt>
                <c:pt idx="232">
                  <c:v>4172.1384838144204</c:v>
                </c:pt>
                <c:pt idx="233">
                  <c:v>4174.4673406006013</c:v>
                </c:pt>
                <c:pt idx="234">
                  <c:v>4176.8062572433091</c:v>
                </c:pt>
                <c:pt idx="235">
                  <c:v>4179.1552337425455</c:v>
                </c:pt>
                <c:pt idx="236">
                  <c:v>4181.5142700983097</c:v>
                </c:pt>
                <c:pt idx="237">
                  <c:v>4183.8833663106016</c:v>
                </c:pt>
                <c:pt idx="238">
                  <c:v>4186.2625223794203</c:v>
                </c:pt>
                <c:pt idx="239">
                  <c:v>4188.6517383047676</c:v>
                </c:pt>
                <c:pt idx="240">
                  <c:v>4191.0510140866427</c:v>
                </c:pt>
                <c:pt idx="241">
                  <c:v>4193.4603497250455</c:v>
                </c:pt>
                <c:pt idx="242">
                  <c:v>4195.879745219976</c:v>
                </c:pt>
                <c:pt idx="243">
                  <c:v>4198.3092005714343</c:v>
                </c:pt>
                <c:pt idx="244">
                  <c:v>4200.7487157794203</c:v>
                </c:pt>
                <c:pt idx="245">
                  <c:v>4203.198290843934</c:v>
                </c:pt>
                <c:pt idx="246">
                  <c:v>4205.6579257649764</c:v>
                </c:pt>
                <c:pt idx="247">
                  <c:v>4208.1276205425456</c:v>
                </c:pt>
                <c:pt idx="248">
                  <c:v>4210.6073751766426</c:v>
                </c:pt>
                <c:pt idx="249">
                  <c:v>4213.0971896672681</c:v>
                </c:pt>
                <c:pt idx="250">
                  <c:v>4215.5970640144205</c:v>
                </c:pt>
                <c:pt idx="251">
                  <c:v>4218.1069982181016</c:v>
                </c:pt>
              </c:numCache>
            </c:numRef>
          </c:yVal>
          <c:smooth val="1"/>
          <c:extLst xmlns:c16r2="http://schemas.microsoft.com/office/drawing/2015/06/chart">
            <c:ext xmlns:c16="http://schemas.microsoft.com/office/drawing/2014/chart" uri="{C3380CC4-5D6E-409C-BE32-E72D297353CC}">
              <c16:uniqueId val="{00000010-A5D4-4BE0-ADCF-CA3136D93663}"/>
            </c:ext>
          </c:extLst>
        </c:ser>
        <c:dLbls>
          <c:showLegendKey val="0"/>
          <c:showVal val="0"/>
          <c:showCatName val="0"/>
          <c:showSerName val="0"/>
          <c:showPercent val="0"/>
          <c:showBubbleSize val="0"/>
        </c:dLbls>
        <c:axId val="479562816"/>
        <c:axId val="479569480"/>
        <c:extLst xmlns:c16r2="http://schemas.microsoft.com/office/drawing/2015/06/chart">
          <c:ext xmlns:c15="http://schemas.microsoft.com/office/drawing/2012/chart" uri="{02D57815-91ED-43cb-92C2-25804820EDAC}">
            <c15:filteredScatterSeries>
              <c15:ser>
                <c:idx val="1"/>
                <c:order val="0"/>
                <c:tx>
                  <c:strRef>
                    <c:extLst xmlns:c16r2="http://schemas.microsoft.com/office/drawing/2015/06/chart">
                      <c:ext uri="{02D57815-91ED-43cb-92C2-25804820EDAC}">
                        <c15:formulaRef>
                          <c15:sqref>Ausgabeblatt!$AE$46:$AE$47</c15:sqref>
                        </c15:formulaRef>
                      </c:ext>
                    </c:extLst>
                    <c:strCache>
                      <c:ptCount val="2"/>
                      <c:pt idx="0">
                        <c:v>FZ</c:v>
                      </c:pt>
                      <c:pt idx="1">
                        <c:v>in %</c:v>
                      </c:pt>
                    </c:strCache>
                  </c:strRef>
                </c:tx>
                <c:spPr>
                  <a:ln w="28575" cap="rnd">
                    <a:solidFill>
                      <a:schemeClr val="accent2">
                        <a:lumMod val="75000"/>
                      </a:schemeClr>
                    </a:solidFill>
                    <a:prstDash val="dash"/>
                    <a:round/>
                  </a:ln>
                  <a:effectLst/>
                </c:spPr>
                <c:marker>
                  <c:symbol val="none"/>
                </c:marker>
                <c:xVal>
                  <c:numRef>
                    <c:extLst xmlns:c16r2="http://schemas.microsoft.com/office/drawing/2015/06/chart">
                      <c:ex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6r2="http://schemas.microsoft.com/office/drawing/2015/06/chart">
                      <c:ext uri="{02D57815-91ED-43cb-92C2-25804820EDAC}">
                        <c15:formulaRef>
                          <c15:sqref>Ausgabeblatt!$AE$48:$AE$299</c15:sqref>
                        </c15:formulaRef>
                      </c:ext>
                    </c:extLst>
                    <c:numCache>
                      <c:formatCode>General</c:formatCode>
                      <c:ptCount val="25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numCache>
                  </c:numRef>
                </c:yVal>
                <c:smooth val="1"/>
                <c:extLst xmlns:c16r2="http://schemas.microsoft.com/office/drawing/2015/06/chart">
                  <c:ext xmlns:c16="http://schemas.microsoft.com/office/drawing/2014/chart" uri="{C3380CC4-5D6E-409C-BE32-E72D297353CC}">
                    <c16:uniqueId val="{00000006-A5D4-4BE0-ADCF-CA3136D93663}"/>
                  </c:ext>
                </c:extLst>
              </c15:ser>
            </c15:filteredScatterSeries>
            <c15:filteredScatterSeries>
              <c15:ser>
                <c:idx val="3"/>
                <c:order val="2"/>
                <c:tx>
                  <c:strRef>
                    <c:extLst xmlns:c15="http://schemas.microsoft.com/office/drawing/2012/chart" xmlns:c16r2="http://schemas.microsoft.com/office/drawing/2015/06/chart">
                      <c:ext xmlns:c15="http://schemas.microsoft.com/office/drawing/2012/chart" uri="{02D57815-91ED-43cb-92C2-25804820EDAC}">
                        <c15:formulaRef>
                          <c15:sqref>Ausgabeblatt!$AG$46:$AG$47</c15:sqref>
                        </c15:formulaRef>
                      </c:ext>
                    </c:extLst>
                    <c:strCache>
                      <c:ptCount val="2"/>
                      <c:pt idx="0">
                        <c:v>FWL</c:v>
                      </c:pt>
                      <c:pt idx="1">
                        <c:v>in %</c:v>
                      </c:pt>
                    </c:strCache>
                  </c:strRef>
                </c:tx>
                <c:spPr>
                  <a:ln w="28575" cap="rnd">
                    <a:solidFill>
                      <a:srgbClr val="00B0F0"/>
                    </a:solidFill>
                    <a:prstDash val="dash"/>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Ausgabeblatt!$AG$48:$AG$299</c15:sqref>
                        </c15:formulaRef>
                      </c:ext>
                    </c:extLst>
                    <c:numCache>
                      <c:formatCode>0.00</c:formatCode>
                      <c:ptCount val="252"/>
                      <c:pt idx="1">
                        <c:v>0</c:v>
                      </c:pt>
                      <c:pt idx="2">
                        <c:v>3.0383360518080977E-3</c:v>
                      </c:pt>
                      <c:pt idx="3">
                        <c:v>1.2152236529881627E-2</c:v>
                      </c:pt>
                      <c:pt idx="4">
                        <c:v>2.7338379411571738E-2</c:v>
                      </c:pt>
                      <c:pt idx="5">
                        <c:v>4.8591231355425223E-2</c:v>
                      </c:pt>
                      <c:pt idx="6">
                        <c:v>7.5903052739623E-2</c:v>
                      </c:pt>
                      <c:pt idx="7">
                        <c:v>0.10926390470380348</c:v>
                      </c:pt>
                      <c:pt idx="8">
                        <c:v>0.14866165818231986</c:v>
                      </c:pt>
                      <c:pt idx="9">
                        <c:v>0.19408200491362043</c:v>
                      </c:pt>
                      <c:pt idx="10">
                        <c:v>0.24550847040712612</c:v>
                      </c:pt>
                      <c:pt idx="11">
                        <c:v>0.30292242884571124</c:v>
                      </c:pt>
                      <c:pt idx="12">
                        <c:v>0.3663031198986863</c:v>
                      </c:pt>
                      <c:pt idx="13">
                        <c:v>0.43562766741704406</c:v>
                      </c:pt>
                      <c:pt idx="14">
                        <c:v>0.51087109997966473</c:v>
                      </c:pt>
                      <c:pt idx="15">
                        <c:v>0.59200637325619643</c:v>
                      </c:pt>
                      <c:pt idx="16">
                        <c:v>0.67900439414944191</c:v>
                      </c:pt>
                      <c:pt idx="17">
                        <c:v>0.77183404667729005</c:v>
                      </c:pt>
                      <c:pt idx="18">
                        <c:v>0.87046221955154723</c:v>
                      </c:pt>
                      <c:pt idx="19">
                        <c:v>0.97485383540845494</c:v>
                      </c:pt>
                      <c:pt idx="20">
                        <c:v>1.0849718816432226</c:v>
                      </c:pt>
                      <c:pt idx="21">
                        <c:v>1.2007774427985742</c:v>
                      </c:pt>
                      <c:pt idx="22">
                        <c:v>1.3222297344551137</c:v>
                      </c:pt>
                      <c:pt idx="23">
                        <c:v>1.4492861385692304</c:v>
                      </c:pt>
                      <c:pt idx="24">
                        <c:v>1.581902240202353</c:v>
                      </c:pt>
                      <c:pt idx="25">
                        <c:v>1.7200318655835618</c:v>
                      </c:pt>
                      <c:pt idx="26">
                        <c:v>1.8636271214459099</c:v>
                      </c:pt>
                      <c:pt idx="27">
                        <c:v>2.0126384355753473</c:v>
                      </c:pt>
                      <c:pt idx="28">
                        <c:v>2.167014598509732</c:v>
                      </c:pt>
                      <c:pt idx="29">
                        <c:v>2.3267028063242745</c:v>
                      </c:pt>
                      <c:pt idx="30">
                        <c:v>2.4916487044386599</c:v>
                      </c:pt>
                      <c:pt idx="31">
                        <c:v>2.661796432380243</c:v>
                      </c:pt>
                      <c:pt idx="32">
                        <c:v>2.8370886694369277</c:v>
                      </c:pt>
                      <c:pt idx="33">
                        <c:v>3.0174666811327815</c:v>
                      </c:pt>
                      <c:pt idx="34">
                        <c:v>3.2028703664589786</c:v>
                      </c:pt>
                      <c:pt idx="35">
                        <c:v>3.3932383057923685</c:v>
                      </c:pt>
                      <c:pt idx="36">
                        <c:v>3.5885078094338425</c:v>
                      </c:pt>
                      <c:pt idx="37">
                        <c:v>3.7886149666986584</c:v>
                      </c:pt>
                      <c:pt idx="38">
                        <c:v>3.993494695491004</c:v>
                      </c:pt>
                      <c:pt idx="39">
                        <c:v>4.2030807922954327</c:v>
                      </c:pt>
                      <c:pt idx="40">
                        <c:v>4.4173059825181191</c:v>
                      </c:pt>
                      <c:pt idx="41">
                        <c:v>4.6361019711115548</c:v>
                      </c:pt>
                      <c:pt idx="42">
                        <c:v>4.8593994934168405</c:v>
                      </c:pt>
                      <c:pt idx="43">
                        <c:v>5.0871283661587023</c:v>
                      </c:pt>
                      <c:pt idx="44">
                        <c:v>5.3192175385290943</c:v>
                      </c:pt>
                      <c:pt idx="45">
                        <c:v>5.5555951432964585</c:v>
                      </c:pt>
                      <c:pt idx="46">
                        <c:v>5.7961885478787112</c:v>
                      </c:pt>
                      <c:pt idx="47">
                        <c:v>6.0409244053193794</c:v>
                      </c:pt>
                      <c:pt idx="48">
                        <c:v>6.2897287051075699</c:v>
                      </c:pt>
                      <c:pt idx="49">
                        <c:v>6.5425268237839385</c:v>
                      </c:pt>
                      <c:pt idx="50">
                        <c:v>6.7992435752763605</c:v>
                      </c:pt>
                      <c:pt idx="51">
                        <c:v>7.0598032609104884</c:v>
                      </c:pt>
                      <c:pt idx="52">
                        <c:v>7.324129719042249</c:v>
                      </c:pt>
                      <c:pt idx="53">
                        <c:v>7.5921463742608459</c:v>
                      </c:pt>
                      <c:pt idx="54">
                        <c:v>7.8637762861128611</c:v>
                      </c:pt>
                      <c:pt idx="55">
                        <c:v>8.1389421972996701</c:v>
                      </c:pt>
                      <c:pt idx="56">
                        <c:v>8.4175665813025109</c:v>
                      </c:pt>
                      <c:pt idx="57">
                        <c:v>8.699571689391318</c:v>
                      </c:pt>
                      <c:pt idx="58">
                        <c:v>8.9848795969755351</c:v>
                      </c:pt>
                      <c:pt idx="59">
                        <c:v>9.2734122492570332</c:v>
                      </c:pt>
                      <c:pt idx="60">
                        <c:v>9.5650915061473967</c:v>
                      </c:pt>
                      <c:pt idx="61">
                        <c:v>9.8598391864137955</c:v>
                      </c:pt>
                      <c:pt idx="62">
                        <c:v>10.157577111019846</c:v>
                      </c:pt>
                      <c:pt idx="63">
                        <c:v>10.45822714562979</c:v>
                      </c:pt>
                      <c:pt idx="64">
                        <c:v>10.761711242246559</c:v>
                      </c:pt>
                      <c:pt idx="65">
                        <c:v>11.06795147995626</c:v>
                      </c:pt>
                      <c:pt idx="66">
                        <c:v>11.376870104753706</c:v>
                      </c:pt>
                      <c:pt idx="67">
                        <c:v>11.688389568425745</c:v>
                      </c:pt>
                      <c:pt idx="68">
                        <c:v>12.002432566470985</c:v>
                      </c:pt>
                      <c:pt idx="69">
                        <c:v>12.31892207503688</c:v>
                      </c:pt>
                      <c:pt idx="70">
                        <c:v>12.637781386856686</c:v>
                      </c:pt>
                      <c:pt idx="71">
                        <c:v>12.958934146171147</c:v>
                      </c:pt>
                      <c:pt idx="72">
                        <c:v>13.282304382621515</c:v>
                      </c:pt>
                      <c:pt idx="73">
                        <c:v>13.607816544102358</c:v>
                      </c:pt>
                      <c:pt idx="74">
                        <c:v>13.935395528564676</c:v>
                      </c:pt>
                      <c:pt idx="75">
                        <c:v>14.264966714761357</c:v>
                      </c:pt>
                      <c:pt idx="76">
                        <c:v>14.596455991929128</c:v>
                      </c:pt>
                      <c:pt idx="77">
                        <c:v>14.929789788402445</c:v>
                      </c:pt>
                      <c:pt idx="78">
                        <c:v>15.264895099156908</c:v>
                      </c:pt>
                      <c:pt idx="79">
                        <c:v>15.601699512281009</c:v>
                      </c:pt>
                      <c:pt idx="80">
                        <c:v>15.940131234376862</c:v>
                      </c:pt>
                      <c:pt idx="81">
                        <c:v>16.280119114891797</c:v>
                      </c:pt>
                      <c:pt idx="82">
                        <c:v>16.621592669384498</c:v>
                      </c:pt>
                      <c:pt idx="83">
                        <c:v>16.964482101730514</c:v>
                      </c:pt>
                      <c:pt idx="84">
                        <c:v>17.308718325273212</c:v>
                      </c:pt>
                      <c:pt idx="85">
                        <c:v>17.654232982927983</c:v>
                      </c:pt>
                      <c:pt idx="86">
                        <c:v>18.000958466248139</c:v>
                      </c:pt>
                      <c:pt idx="87">
                        <c:v>18.348827933462573</c:v>
                      </c:pt>
                      <c:pt idx="88">
                        <c:v>18.697775326496025</c:v>
                      </c:pt>
                      <c:pt idx="89">
                        <c:v>19.047735386984087</c:v>
                      </c:pt>
                      <c:pt idx="90">
                        <c:v>19.398643671295897</c:v>
                      </c:pt>
                      <c:pt idx="91">
                        <c:v>19.750436564578415</c:v>
                      </c:pt>
                      <c:pt idx="92">
                        <c:v>20.103051293837094</c:v>
                      </c:pt>
                      <c:pt idx="93">
                        <c:v>20.456425940068474</c:v>
                      </c:pt>
                      <c:pt idx="94">
                        <c:v>20.810499449461172</c:v>
                      </c:pt>
                      <c:pt idx="95">
                        <c:v>21.165211643681971</c:v>
                      </c:pt>
                      <c:pt idx="96">
                        <c:v>21.520503229265028</c:v>
                      </c:pt>
                      <c:pt idx="97">
                        <c:v>21.876315806122086</c:v>
                      </c:pt>
                      <c:pt idx="98">
                        <c:v>22.232591875192657</c:v>
                      </c:pt>
                      <c:pt idx="99">
                        <c:v>22.589274845253243</c:v>
                      </c:pt>
                      <c:pt idx="100">
                        <c:v>22.946309038905252</c:v>
                      </c:pt>
                      <c:pt idx="101">
                        <c:v>23.303639697761717</c:v>
                      </c:pt>
                      <c:pt idx="102">
                        <c:v>23.661212986852945</c:v>
                      </c:pt>
                      <c:pt idx="103">
                        <c:v>24.018975998271834</c:v>
                      </c:pt>
                      <c:pt idx="104">
                        <c:v>24.376876754079614</c:v>
                      </c:pt>
                      <c:pt idx="105">
                        <c:v>24.734864208493043</c:v>
                      </c:pt>
                      <c:pt idx="106">
                        <c:v>25.092888249374191</c:v>
                      </c:pt>
                      <c:pt idx="107">
                        <c:v>25.450899699044061</c:v>
                      </c:pt>
                      <c:pt idx="108">
                        <c:v>25.808850314441379</c:v>
                      </c:pt>
                      <c:pt idx="109">
                        <c:v>26.166692786647911</c:v>
                      </c:pt>
                      <c:pt idx="110">
                        <c:v>26.524380739801551</c:v>
                      </c:pt>
                      <c:pt idx="111">
                        <c:v>26.881868729418596</c:v>
                      </c:pt>
                      <c:pt idx="112">
                        <c:v>27.239112240146351</c:v>
                      </c:pt>
                      <c:pt idx="113">
                        <c:v>27.596067682967224</c:v>
                      </c:pt>
                      <c:pt idx="114">
                        <c:v>27.952692391875157</c:v>
                      </c:pt>
                      <c:pt idx="115">
                        <c:v>28.308944620045441</c:v>
                      </c:pt>
                      <c:pt idx="116">
                        <c:v>28.66478353551835</c:v>
                      </c:pt>
                      <c:pt idx="117">
                        <c:v>29.020169216417102</c:v>
                      </c:pt>
                      <c:pt idx="118">
                        <c:v>29.375062645720295</c:v>
                      </c:pt>
                      <c:pt idx="119">
                        <c:v>29.729425705608815</c:v>
                      </c:pt>
                      <c:pt idx="120">
                        <c:v>30.083221171406826</c:v>
                      </c:pt>
                      <c:pt idx="121">
                        <c:v>30.436412705136235</c:v>
                      </c:pt>
                      <c:pt idx="122">
                        <c:v>30.788964848703674</c:v>
                      </c:pt>
                      <c:pt idx="123">
                        <c:v>31.140843016738749</c:v>
                      </c:pt>
                      <c:pt idx="124">
                        <c:v>31.49201348910206</c:v>
                      </c:pt>
                      <c:pt idx="125">
                        <c:v>31.842443403080772</c:v>
                      </c:pt>
                      <c:pt idx="126">
                        <c:v>32.192100745289856</c:v>
                      </c:pt>
                      <c:pt idx="127">
                        <c:v>32.540954343295866</c:v>
                      </c:pt>
                      <c:pt idx="128">
                        <c:v>32.888973856980606</c:v>
                      </c:pt>
                      <c:pt idx="129">
                        <c:v>33.236129769660927</c:v>
                      </c:pt>
                      <c:pt idx="130">
                        <c:v>33.582393378981088</c:v>
                      </c:pt>
                      <c:pt idx="131">
                        <c:v>33.92773678759319</c:v>
                      </c:pt>
                      <c:pt idx="132">
                        <c:v>34.272132893641327</c:v>
                      </c:pt>
                      <c:pt idx="133">
                        <c:v>34.615555381064155</c:v>
                      </c:pt>
                      <c:pt idx="134">
                        <c:v>34.957978709730632</c:v>
                      </c:pt>
                      <c:pt idx="135">
                        <c:v>35.299378105422917</c:v>
                      </c:pt>
                      <c:pt idx="136">
                        <c:v>35.63972954968029</c:v>
                      </c:pt>
                      <c:pt idx="137">
                        <c:v>35.979009769517297</c:v>
                      </c:pt>
                      <c:pt idx="138">
                        <c:v>36.317196227029051</c:v>
                      </c:pt>
                      <c:pt idx="139">
                        <c:v>36.654267108896271</c:v>
                      </c:pt>
                      <c:pt idx="140">
                        <c:v>36.990201315801954</c:v>
                      </c:pt>
                      <c:pt idx="141">
                        <c:v>37.324978451771621</c:v>
                      </c:pt>
                      <c:pt idx="142">
                        <c:v>37.658578813448095</c:v>
                      </c:pt>
                      <c:pt idx="143">
                        <c:v>37.990983379311963</c:v>
                      </c:pt>
                      <c:pt idx="144">
                        <c:v>38.322173798858039</c:v>
                      </c:pt>
                      <c:pt idx="145">
                        <c:v>38.652132381737978</c:v>
                      </c:pt>
                      <c:pt idx="146">
                        <c:v>38.980842086878688</c:v>
                      </c:pt>
                      <c:pt idx="147">
                        <c:v>39.308286511585898</c:v>
                      </c:pt>
                      <c:pt idx="148">
                        <c:v>39.634449880641867</c:v>
                      </c:pt>
                      <c:pt idx="149">
                        <c:v>39.959317035405675</c:v>
                      </c:pt>
                      <c:pt idx="150">
                        <c:v>40.282873422924411</c:v>
                      </c:pt>
                      <c:pt idx="151">
                        <c:v>40.605105085063094</c:v>
                      </c:pt>
                      <c:pt idx="152">
                        <c:v>40.925998647660769</c:v>
                      </c:pt>
                      <c:pt idx="153">
                        <c:v>41.245541309720082</c:v>
                      </c:pt>
                      <c:pt idx="154">
                        <c:v>41.563720832636918</c:v>
                      </c:pt>
                      <c:pt idx="155">
                        <c:v>41.880525529476827</c:v>
                      </c:pt>
                      <c:pt idx="156">
                        <c:v>42.195944254304258</c:v>
                      </c:pt>
                      <c:pt idx="157">
                        <c:v>42.509966391570572</c:v>
                      </c:pt>
                      <c:pt idx="158">
                        <c:v>42.822581845566241</c:v>
                      </c:pt>
                      <c:pt idx="159">
                        <c:v>43.133781029942632</c:v>
                      </c:pt>
                      <c:pt idx="160">
                        <c:v>43.44355485730825</c:v>
                      </c:pt>
                      <c:pt idx="161">
                        <c:v>43.751894728904183</c:v>
                      </c:pt>
                      <c:pt idx="162">
                        <c:v>44.058792524363049</c:v>
                      </c:pt>
                      <c:pt idx="163">
                        <c:v>44.364240591555657</c:v>
                      </c:pt>
                      <c:pt idx="164">
                        <c:v>44.66823173652935</c:v>
                      </c:pt>
                      <c:pt idx="165">
                        <c:v>44.970759213541385</c:v>
                      </c:pt>
                      <c:pt idx="166">
                        <c:v>45.271816715191029</c:v>
                      </c:pt>
                      <c:pt idx="167">
                        <c:v>45.571398362653341</c:v>
                      </c:pt>
                      <c:pt idx="168">
                        <c:v>45.869498696017573</c:v>
                      </c:pt>
                      <c:pt idx="169">
                        <c:v>46.166112664732985</c:v>
                      </c:pt>
                      <c:pt idx="170">
                        <c:v>46.461235618164409</c:v>
                      </c:pt>
                      <c:pt idx="171">
                        <c:v>46.754863296259998</c:v>
                      </c:pt>
                      <c:pt idx="172">
                        <c:v>47.046991820333012</c:v>
                      </c:pt>
                      <c:pt idx="173">
                        <c:v>47.337617683959863</c:v>
                      </c:pt>
                      <c:pt idx="174">
                        <c:v>47.626737743995726</c:v>
                      </c:pt>
                      <c:pt idx="175">
                        <c:v>47.91434921170957</c:v>
                      </c:pt>
                      <c:pt idx="176">
                        <c:v>48.2004496440398</c:v>
                      </c:pt>
                      <c:pt idx="177">
                        <c:v>48.485036934971653</c:v>
                      </c:pt>
                      <c:pt idx="178">
                        <c:v>48.768109307037541</c:v>
                      </c:pt>
                      <c:pt idx="179">
                        <c:v>49.04966530294115</c:v>
                      </c:pt>
                      <c:pt idx="180">
                        <c:v>49.329703777305838</c:v>
                      </c:pt>
                      <c:pt idx="181">
                        <c:v>49.608223888548331</c:v>
                      </c:pt>
                      <c:pt idx="182">
                        <c:v>49.885225090877832</c:v>
                      </c:pt>
                      <c:pt idx="183">
                        <c:v>50.160707126420959</c:v>
                      </c:pt>
                      <c:pt idx="184">
                        <c:v>50.434670017472897</c:v>
                      </c:pt>
                      <c:pt idx="185">
                        <c:v>50.707114058874659</c:v>
                      </c:pt>
                      <c:pt idx="186">
                        <c:v>50.97803981051657</c:v>
                      </c:pt>
                      <c:pt idx="187">
                        <c:v>51.247448089967762</c:v>
                      </c:pt>
                      <c:pt idx="188">
                        <c:v>51.515339965231597</c:v>
                      </c:pt>
                      <c:pt idx="189">
                        <c:v>51.781716747626625</c:v>
                      </c:pt>
                      <c:pt idx="190">
                        <c:v>52.046579984792729</c:v>
                      </c:pt>
                      <c:pt idx="191">
                        <c:v>52.30993145382191</c:v>
                      </c:pt>
                      <c:pt idx="192">
                        <c:v>52.571773154513181</c:v>
                      </c:pt>
                      <c:pt idx="193">
                        <c:v>52.832107302751027</c:v>
                      </c:pt>
                      <c:pt idx="194">
                        <c:v>53.09093632400662</c:v>
                      </c:pt>
                      <c:pt idx="195">
                        <c:v>53.348262846961006</c:v>
                      </c:pt>
                      <c:pt idx="196">
                        <c:v>53.604089697249478</c:v>
                      </c:pt>
                      <c:pt idx="197">
                        <c:v>53.858419891326271</c:v>
                      </c:pt>
                      <c:pt idx="198">
                        <c:v>54.11125663044858</c:v>
                      </c:pt>
                      <c:pt idx="199">
                        <c:v>54.362603294778864</c:v>
                      </c:pt>
                      <c:pt idx="200">
                        <c:v>54.612463437604461</c:v>
                      </c:pt>
                      <c:pt idx="201">
                        <c:v>54.860840779673403</c:v>
                      </c:pt>
                      <c:pt idx="202">
                        <c:v>55.107739203645188</c:v>
                      </c:pt>
                      <c:pt idx="203">
                        <c:v>55.353162748655571</c:v>
                      </c:pt>
                      <c:pt idx="204">
                        <c:v>55.597115604993853</c:v>
                      </c:pt>
                      <c:pt idx="205">
                        <c:v>55.839602108891739</c:v>
                      </c:pt>
                      <c:pt idx="206">
                        <c:v>56.0806267374222</c:v>
                      </c:pt>
                      <c:pt idx="207">
                        <c:v>56.320194103507305</c:v>
                      </c:pt>
                      <c:pt idx="208">
                        <c:v>56.558308951033396</c:v>
                      </c:pt>
                      <c:pt idx="209">
                        <c:v>56.794976150072699</c:v>
                      </c:pt>
                      <c:pt idx="210">
                        <c:v>57.030200692209434</c:v>
                      </c:pt>
                      <c:pt idx="211">
                        <c:v>57.263987685969553</c:v>
                      </c:pt>
                      <c:pt idx="212">
                        <c:v>57.496342352352414</c:v>
                      </c:pt>
                      <c:pt idx="213">
                        <c:v>57.727270020463074</c:v>
                      </c:pt>
                      <c:pt idx="214">
                        <c:v>57.956776123243714</c:v>
                      </c:pt>
                      <c:pt idx="215">
                        <c:v>58.184866193302874</c:v>
                      </c:pt>
                      <c:pt idx="216">
                        <c:v>58.411545858840952</c:v>
                      </c:pt>
                      <c:pt idx="217">
                        <c:v>58.636820839670492</c:v>
                      </c:pt>
                      <c:pt idx="218">
                        <c:v>58.86069694332997</c:v>
                      </c:pt>
                      <c:pt idx="219">
                        <c:v>59.083180061289433</c:v>
                      </c:pt>
                      <c:pt idx="220">
                        <c:v>59.304276165246641</c:v>
                      </c:pt>
                      <c:pt idx="221">
                        <c:v>59.523991303512261</c:v>
                      </c:pt>
                      <c:pt idx="222">
                        <c:v>59.742331597482504</c:v>
                      </c:pt>
                      <c:pt idx="223">
                        <c:v>59.959303238198011</c:v>
                      </c:pt>
                      <c:pt idx="224">
                        <c:v>60.17491248298731</c:v>
                      </c:pt>
                      <c:pt idx="225">
                        <c:v>60.389165652193419</c:v>
                      </c:pt>
                      <c:pt idx="226">
                        <c:v>60.602069125982325</c:v>
                      </c:pt>
                      <c:pt idx="227">
                        <c:v>60.81362934123171</c:v>
                      </c:pt>
                      <c:pt idx="228">
                        <c:v>61.023852788498587</c:v>
                      </c:pt>
                      <c:pt idx="229">
                        <c:v>61.232746009064385</c:v>
                      </c:pt>
                      <c:pt idx="230">
                        <c:v>61.440315592056152</c:v>
                      </c:pt>
                      <c:pt idx="231">
                        <c:v>61.646568171642322</c:v>
                      </c:pt>
                      <c:pt idx="232">
                        <c:v>61.851510424301892</c:v>
                      </c:pt>
                      <c:pt idx="233">
                        <c:v>62.055149066165285</c:v>
                      </c:pt>
                      <c:pt idx="234">
                        <c:v>62.257490850425967</c:v>
                      </c:pt>
                      <c:pt idx="235">
                        <c:v>62.45854256482103</c:v>
                      </c:pt>
                      <c:pt idx="236">
                        <c:v>62.6583110291797</c:v>
                      </c:pt>
                      <c:pt idx="237">
                        <c:v>62.856803093038316</c:v>
                      </c:pt>
                      <c:pt idx="238">
                        <c:v>63.054025633320478</c:v>
                      </c:pt>
                      <c:pt idx="239">
                        <c:v>63.249985552081064</c:v>
                      </c:pt>
                      <c:pt idx="240">
                        <c:v>63.444689774312877</c:v>
                      </c:pt>
                      <c:pt idx="241">
                        <c:v>63.638145245814513</c:v>
                      </c:pt>
                      <c:pt idx="242">
                        <c:v>63.830358931118425</c:v>
                      </c:pt>
                      <c:pt idx="243">
                        <c:v>64.021337811477636</c:v>
                      </c:pt>
                      <c:pt idx="244">
                        <c:v>64.211088882910275</c:v>
                      </c:pt>
                      <c:pt idx="245">
                        <c:v>64.39961915430024</c:v>
                      </c:pt>
                      <c:pt idx="246">
                        <c:v>64.58693564555324</c:v>
                      </c:pt>
                      <c:pt idx="247">
                        <c:v>64.77304538580681</c:v>
                      </c:pt>
                      <c:pt idx="248">
                        <c:v>64.95795541169305</c:v>
                      </c:pt>
                      <c:pt idx="249">
                        <c:v>65.14167276565334</c:v>
                      </c:pt>
                      <c:pt idx="250">
                        <c:v>65.324204494303402</c:v>
                      </c:pt>
                      <c:pt idx="251">
                        <c:v>65.505557646847862</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7-A5D4-4BE0-ADCF-CA3136D93663}"/>
                  </c:ext>
                </c:extLst>
              </c15:ser>
            </c15:filteredScatterSeries>
            <c15:filteredScatterSeries>
              <c15:ser>
                <c:idx val="5"/>
                <c:order val="4"/>
                <c:tx>
                  <c:strRef>
                    <c:extLst xmlns:c15="http://schemas.microsoft.com/office/drawing/2012/chart" xmlns:c16r2="http://schemas.microsoft.com/office/drawing/2015/06/chart">
                      <c:ext xmlns:c15="http://schemas.microsoft.com/office/drawing/2012/chart" uri="{02D57815-91ED-43cb-92C2-25804820EDAC}">
                        <c15:formulaRef>
                          <c15:sqref>Ausgabeblatt!$AI$46:$AI$47</c15:sqref>
                        </c15:formulaRef>
                      </c:ext>
                    </c:extLst>
                    <c:strCache>
                      <c:ptCount val="2"/>
                      <c:pt idx="0">
                        <c:v>FWRR</c:v>
                      </c:pt>
                      <c:pt idx="1">
                        <c:v>in %</c:v>
                      </c:pt>
                    </c:strCache>
                  </c:strRef>
                </c:tx>
                <c:spPr>
                  <a:ln w="19050" cap="rnd">
                    <a:solidFill>
                      <a:schemeClr val="accent4">
                        <a:lumMod val="75000"/>
                      </a:schemeClr>
                    </a:solidFill>
                    <a:prstDash val="dash"/>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Ausgabeblatt!$AI$48:$AI$299</c15:sqref>
                        </c15:formulaRef>
                      </c:ext>
                    </c:extLst>
                    <c:numCache>
                      <c:formatCode>0.00</c:formatCode>
                      <c:ptCount val="252"/>
                      <c:pt idx="1">
                        <c:v>100</c:v>
                      </c:pt>
                      <c:pt idx="2">
                        <c:v>99.996961663948198</c:v>
                      </c:pt>
                      <c:pt idx="3">
                        <c:v>99.987847763470114</c:v>
                      </c:pt>
                      <c:pt idx="4">
                        <c:v>99.972661620588426</c:v>
                      </c:pt>
                      <c:pt idx="5">
                        <c:v>99.951408768644569</c:v>
                      </c:pt>
                      <c:pt idx="6">
                        <c:v>99.924096947260381</c:v>
                      </c:pt>
                      <c:pt idx="7">
                        <c:v>99.890736095296191</c:v>
                      </c:pt>
                      <c:pt idx="8">
                        <c:v>99.85133834181768</c:v>
                      </c:pt>
                      <c:pt idx="9">
                        <c:v>99.805917995086375</c:v>
                      </c:pt>
                      <c:pt idx="10">
                        <c:v>99.754491529592869</c:v>
                      </c:pt>
                      <c:pt idx="11">
                        <c:v>99.697077571154296</c:v>
                      </c:pt>
                      <c:pt idx="12">
                        <c:v>99.633696880101311</c:v>
                      </c:pt>
                      <c:pt idx="13">
                        <c:v>99.564372332582963</c:v>
                      </c:pt>
                      <c:pt idx="14">
                        <c:v>99.489128900020347</c:v>
                      </c:pt>
                      <c:pt idx="15">
                        <c:v>99.407993626743803</c:v>
                      </c:pt>
                      <c:pt idx="16">
                        <c:v>99.320995605850555</c:v>
                      </c:pt>
                      <c:pt idx="17">
                        <c:v>99.228165953322701</c:v>
                      </c:pt>
                      <c:pt idx="18">
                        <c:v>99.129537780448445</c:v>
                      </c:pt>
                      <c:pt idx="19">
                        <c:v>99.025146164591547</c:v>
                      </c:pt>
                      <c:pt idx="20">
                        <c:v>98.915028118356773</c:v>
                      </c:pt>
                      <c:pt idx="21">
                        <c:v>98.799222557201432</c:v>
                      </c:pt>
                      <c:pt idx="22">
                        <c:v>98.677770265544879</c:v>
                      </c:pt>
                      <c:pt idx="23">
                        <c:v>98.550713861430779</c:v>
                      </c:pt>
                      <c:pt idx="24">
                        <c:v>98.418097759797647</c:v>
                      </c:pt>
                      <c:pt idx="25">
                        <c:v>98.27996813441645</c:v>
                      </c:pt>
                      <c:pt idx="26">
                        <c:v>98.136372878554084</c:v>
                      </c:pt>
                      <c:pt idx="27">
                        <c:v>97.98736156442466</c:v>
                      </c:pt>
                      <c:pt idx="28">
                        <c:v>97.832985401490262</c:v>
                      </c:pt>
                      <c:pt idx="29">
                        <c:v>97.673297193675722</c:v>
                      </c:pt>
                      <c:pt idx="30">
                        <c:v>97.50835129556134</c:v>
                      </c:pt>
                      <c:pt idx="31">
                        <c:v>97.338203567619757</c:v>
                      </c:pt>
                      <c:pt idx="32">
                        <c:v>97.162911330563077</c:v>
                      </c:pt>
                      <c:pt idx="33">
                        <c:v>96.982533318867212</c:v>
                      </c:pt>
                      <c:pt idx="34">
                        <c:v>96.797129633541019</c:v>
                      </c:pt>
                      <c:pt idx="35">
                        <c:v>96.606761694207634</c:v>
                      </c:pt>
                      <c:pt idx="36">
                        <c:v>96.411492190566165</c:v>
                      </c:pt>
                      <c:pt idx="37">
                        <c:v>96.21138503330134</c:v>
                      </c:pt>
                      <c:pt idx="38">
                        <c:v>96.006505304509005</c:v>
                      </c:pt>
                      <c:pt idx="39">
                        <c:v>95.796919207704576</c:v>
                      </c:pt>
                      <c:pt idx="40">
                        <c:v>95.582694017481884</c:v>
                      </c:pt>
                      <c:pt idx="41">
                        <c:v>95.363898028888457</c:v>
                      </c:pt>
                      <c:pt idx="42">
                        <c:v>95.140600506583155</c:v>
                      </c:pt>
                      <c:pt idx="43">
                        <c:v>94.912871633841306</c:v>
                      </c:pt>
                      <c:pt idx="44">
                        <c:v>94.680782461470912</c:v>
                      </c:pt>
                      <c:pt idx="45">
                        <c:v>94.444404856703528</c:v>
                      </c:pt>
                      <c:pt idx="46">
                        <c:v>94.203811452121286</c:v>
                      </c:pt>
                      <c:pt idx="47">
                        <c:v>93.959075594680613</c:v>
                      </c:pt>
                      <c:pt idx="48">
                        <c:v>93.710271294892436</c:v>
                      </c:pt>
                      <c:pt idx="49">
                        <c:v>93.457473176216055</c:v>
                      </c:pt>
                      <c:pt idx="50">
                        <c:v>93.200756424723636</c:v>
                      </c:pt>
                      <c:pt idx="51">
                        <c:v>92.940196739089515</c:v>
                      </c:pt>
                      <c:pt idx="52">
                        <c:v>92.675870280957767</c:v>
                      </c:pt>
                      <c:pt idx="53">
                        <c:v>92.407853625739151</c:v>
                      </c:pt>
                      <c:pt idx="54">
                        <c:v>92.136223713887134</c:v>
                      </c:pt>
                      <c:pt idx="55">
                        <c:v>91.86105780270033</c:v>
                      </c:pt>
                      <c:pt idx="56">
                        <c:v>91.582433418697491</c:v>
                      </c:pt>
                      <c:pt idx="57">
                        <c:v>91.30042831060868</c:v>
                      </c:pt>
                      <c:pt idx="58">
                        <c:v>91.015120403024468</c:v>
                      </c:pt>
                      <c:pt idx="59">
                        <c:v>90.726587750742965</c:v>
                      </c:pt>
                      <c:pt idx="60">
                        <c:v>90.434908493852603</c:v>
                      </c:pt>
                      <c:pt idx="61">
                        <c:v>90.140160813586206</c:v>
                      </c:pt>
                      <c:pt idx="62">
                        <c:v>89.842422888980167</c:v>
                      </c:pt>
                      <c:pt idx="63">
                        <c:v>89.541772854370208</c:v>
                      </c:pt>
                      <c:pt idx="64">
                        <c:v>89.238288757753438</c:v>
                      </c:pt>
                      <c:pt idx="65">
                        <c:v>88.93204852004375</c:v>
                      </c:pt>
                      <c:pt idx="66">
                        <c:v>88.623129895246294</c:v>
                      </c:pt>
                      <c:pt idx="67">
                        <c:v>88.311610431574266</c:v>
                      </c:pt>
                      <c:pt idx="68">
                        <c:v>87.997567433529014</c:v>
                      </c:pt>
                      <c:pt idx="69">
                        <c:v>87.68107792496312</c:v>
                      </c:pt>
                      <c:pt idx="70">
                        <c:v>87.362218613143312</c:v>
                      </c:pt>
                      <c:pt idx="71">
                        <c:v>87.041065853828854</c:v>
                      </c:pt>
                      <c:pt idx="72">
                        <c:v>86.717695617378482</c:v>
                      </c:pt>
                      <c:pt idx="73">
                        <c:v>86.392183455897637</c:v>
                      </c:pt>
                      <c:pt idx="74">
                        <c:v>86.064604471435331</c:v>
                      </c:pt>
                      <c:pt idx="75">
                        <c:v>85.735033285238643</c:v>
                      </c:pt>
                      <c:pt idx="76">
                        <c:v>85.403544008070867</c:v>
                      </c:pt>
                      <c:pt idx="77">
                        <c:v>85.070210211597555</c:v>
                      </c:pt>
                      <c:pt idx="78">
                        <c:v>84.735104900843098</c:v>
                      </c:pt>
                      <c:pt idx="79">
                        <c:v>84.398300487718984</c:v>
                      </c:pt>
                      <c:pt idx="80">
                        <c:v>84.059868765623136</c:v>
                      </c:pt>
                      <c:pt idx="81">
                        <c:v>83.719880885108211</c:v>
                      </c:pt>
                      <c:pt idx="82">
                        <c:v>83.378407330615502</c:v>
                      </c:pt>
                      <c:pt idx="83">
                        <c:v>83.035517898269489</c:v>
                      </c:pt>
                      <c:pt idx="84">
                        <c:v>82.691281674726795</c:v>
                      </c:pt>
                      <c:pt idx="85">
                        <c:v>82.345767017072006</c:v>
                      </c:pt>
                      <c:pt idx="86">
                        <c:v>81.999041533751864</c:v>
                      </c:pt>
                      <c:pt idx="87">
                        <c:v>81.651172066537441</c:v>
                      </c:pt>
                      <c:pt idx="88">
                        <c:v>81.302224673503972</c:v>
                      </c:pt>
                      <c:pt idx="89">
                        <c:v>80.952264613015913</c:v>
                      </c:pt>
                      <c:pt idx="90">
                        <c:v>80.601356328704114</c:v>
                      </c:pt>
                      <c:pt idx="91">
                        <c:v>80.249563435421592</c:v>
                      </c:pt>
                      <c:pt idx="92">
                        <c:v>79.896948706162902</c:v>
                      </c:pt>
                      <c:pt idx="93">
                        <c:v>79.543574059931515</c:v>
                      </c:pt>
                      <c:pt idx="94">
                        <c:v>79.189500550538824</c:v>
                      </c:pt>
                      <c:pt idx="95">
                        <c:v>78.834788356318015</c:v>
                      </c:pt>
                      <c:pt idx="96">
                        <c:v>78.479496770734968</c:v>
                      </c:pt>
                      <c:pt idx="97">
                        <c:v>78.123684193877921</c:v>
                      </c:pt>
                      <c:pt idx="98">
                        <c:v>77.767408124807332</c:v>
                      </c:pt>
                      <c:pt idx="99">
                        <c:v>77.410725154746757</c:v>
                      </c:pt>
                      <c:pt idx="100">
                        <c:v>77.053690961094745</c:v>
                      </c:pt>
                      <c:pt idx="101">
                        <c:v>76.69636030223829</c:v>
                      </c:pt>
                      <c:pt idx="102">
                        <c:v>76.338787013147055</c:v>
                      </c:pt>
                      <c:pt idx="103">
                        <c:v>75.981024001728159</c:v>
                      </c:pt>
                      <c:pt idx="104">
                        <c:v>75.623123245920382</c:v>
                      </c:pt>
                      <c:pt idx="105">
                        <c:v>75.265135791506964</c:v>
                      </c:pt>
                      <c:pt idx="106">
                        <c:v>74.907111750625816</c:v>
                      </c:pt>
                      <c:pt idx="107">
                        <c:v>74.549100300955956</c:v>
                      </c:pt>
                      <c:pt idx="108">
                        <c:v>74.191149685558628</c:v>
                      </c:pt>
                      <c:pt idx="109">
                        <c:v>73.8333072133521</c:v>
                      </c:pt>
                      <c:pt idx="110">
                        <c:v>73.475619260198457</c:v>
                      </c:pt>
                      <c:pt idx="111">
                        <c:v>73.118131270581415</c:v>
                      </c:pt>
                      <c:pt idx="112">
                        <c:v>72.760887759853645</c:v>
                      </c:pt>
                      <c:pt idx="113">
                        <c:v>72.403932317032783</c:v>
                      </c:pt>
                      <c:pt idx="114">
                        <c:v>72.047307608124839</c:v>
                      </c:pt>
                      <c:pt idx="115">
                        <c:v>71.691055379954562</c:v>
                      </c:pt>
                      <c:pt idx="116">
                        <c:v>71.335216464481661</c:v>
                      </c:pt>
                      <c:pt idx="117">
                        <c:v>70.979830783582898</c:v>
                      </c:pt>
                      <c:pt idx="118">
                        <c:v>70.624937354279709</c:v>
                      </c:pt>
                      <c:pt idx="119">
                        <c:v>70.270574294391182</c:v>
                      </c:pt>
                      <c:pt idx="120">
                        <c:v>69.916778828593181</c:v>
                      </c:pt>
                      <c:pt idx="121">
                        <c:v>69.563587294863765</c:v>
                      </c:pt>
                      <c:pt idx="122">
                        <c:v>69.211035151296329</c:v>
                      </c:pt>
                      <c:pt idx="123">
                        <c:v>68.859156983261244</c:v>
                      </c:pt>
                      <c:pt idx="124">
                        <c:v>68.50798651089795</c:v>
                      </c:pt>
                      <c:pt idx="125">
                        <c:v>68.157556596919221</c:v>
                      </c:pt>
                      <c:pt idx="126">
                        <c:v>67.807899254710151</c:v>
                      </c:pt>
                      <c:pt idx="127">
                        <c:v>67.459045656704134</c:v>
                      </c:pt>
                      <c:pt idx="128">
                        <c:v>67.111026143019402</c:v>
                      </c:pt>
                      <c:pt idx="129">
                        <c:v>66.76387023033908</c:v>
                      </c:pt>
                      <c:pt idx="130">
                        <c:v>66.417606621018905</c:v>
                      </c:pt>
                      <c:pt idx="131">
                        <c:v>66.07226321240681</c:v>
                      </c:pt>
                      <c:pt idx="132">
                        <c:v>65.727867106358673</c:v>
                      </c:pt>
                      <c:pt idx="133">
                        <c:v>65.384444618935845</c:v>
                      </c:pt>
                      <c:pt idx="134">
                        <c:v>65.042021290269375</c:v>
                      </c:pt>
                      <c:pt idx="135">
                        <c:v>64.700621894577097</c:v>
                      </c:pt>
                      <c:pt idx="136">
                        <c:v>64.360270450319703</c:v>
                      </c:pt>
                      <c:pt idx="137">
                        <c:v>64.020990230482695</c:v>
                      </c:pt>
                      <c:pt idx="138">
                        <c:v>63.682803772970956</c:v>
                      </c:pt>
                      <c:pt idx="139">
                        <c:v>63.345732891103737</c:v>
                      </c:pt>
                      <c:pt idx="140">
                        <c:v>63.009798684198046</c:v>
                      </c:pt>
                      <c:pt idx="141">
                        <c:v>62.675021548228372</c:v>
                      </c:pt>
                      <c:pt idx="142">
                        <c:v>62.341421186551891</c:v>
                      </c:pt>
                      <c:pt idx="143">
                        <c:v>62.00901662068803</c:v>
                      </c:pt>
                      <c:pt idx="144">
                        <c:v>61.677826201141947</c:v>
                      </c:pt>
                      <c:pt idx="145">
                        <c:v>61.347867618262022</c:v>
                      </c:pt>
                      <c:pt idx="146">
                        <c:v>61.019157913121326</c:v>
                      </c:pt>
                      <c:pt idx="147">
                        <c:v>60.691713488414102</c:v>
                      </c:pt>
                      <c:pt idx="148">
                        <c:v>60.365550119358133</c:v>
                      </c:pt>
                      <c:pt idx="149">
                        <c:v>60.040682964594325</c:v>
                      </c:pt>
                      <c:pt idx="150">
                        <c:v>59.717126577075582</c:v>
                      </c:pt>
                      <c:pt idx="151">
                        <c:v>59.394894914936927</c:v>
                      </c:pt>
                      <c:pt idx="152">
                        <c:v>59.074001352339231</c:v>
                      </c:pt>
                      <c:pt idx="153">
                        <c:v>58.754458690279918</c:v>
                      </c:pt>
                      <c:pt idx="154">
                        <c:v>58.436279167363082</c:v>
                      </c:pt>
                      <c:pt idx="155">
                        <c:v>58.119474470523173</c:v>
                      </c:pt>
                      <c:pt idx="156">
                        <c:v>57.804055745695734</c:v>
                      </c:pt>
                      <c:pt idx="157">
                        <c:v>57.490033608429428</c:v>
                      </c:pt>
                      <c:pt idx="158">
                        <c:v>57.177418154433745</c:v>
                      </c:pt>
                      <c:pt idx="159">
                        <c:v>56.866218970057382</c:v>
                      </c:pt>
                      <c:pt idx="160">
                        <c:v>56.556445142691757</c:v>
                      </c:pt>
                      <c:pt idx="161">
                        <c:v>56.248105271095817</c:v>
                      </c:pt>
                      <c:pt idx="162">
                        <c:v>55.941207475636958</c:v>
                      </c:pt>
                      <c:pt idx="163">
                        <c:v>55.635759408444351</c:v>
                      </c:pt>
                      <c:pt idx="164">
                        <c:v>55.331768263470657</c:v>
                      </c:pt>
                      <c:pt idx="165">
                        <c:v>55.029240786458608</c:v>
                      </c:pt>
                      <c:pt idx="166">
                        <c:v>54.728183284808964</c:v>
                      </c:pt>
                      <c:pt idx="167">
                        <c:v>54.428601637346652</c:v>
                      </c:pt>
                      <c:pt idx="168">
                        <c:v>54.130501303982427</c:v>
                      </c:pt>
                      <c:pt idx="169">
                        <c:v>53.833887335267015</c:v>
                      </c:pt>
                      <c:pt idx="170">
                        <c:v>53.538764381835605</c:v>
                      </c:pt>
                      <c:pt idx="171">
                        <c:v>53.245136703740016</c:v>
                      </c:pt>
                      <c:pt idx="172">
                        <c:v>52.95300817966698</c:v>
                      </c:pt>
                      <c:pt idx="173">
                        <c:v>52.662382316040144</c:v>
                      </c:pt>
                      <c:pt idx="174">
                        <c:v>52.373262256004281</c:v>
                      </c:pt>
                      <c:pt idx="175">
                        <c:v>52.08565078829043</c:v>
                      </c:pt>
                      <c:pt idx="176">
                        <c:v>51.799550355960214</c:v>
                      </c:pt>
                      <c:pt idx="177">
                        <c:v>51.514963065028354</c:v>
                      </c:pt>
                      <c:pt idx="178">
                        <c:v>51.231890692962445</c:v>
                      </c:pt>
                      <c:pt idx="179">
                        <c:v>50.95033469705885</c:v>
                      </c:pt>
                      <c:pt idx="180">
                        <c:v>50.670296222694169</c:v>
                      </c:pt>
                      <c:pt idx="181">
                        <c:v>50.391776111451655</c:v>
                      </c:pt>
                      <c:pt idx="182">
                        <c:v>50.114774909122175</c:v>
                      </c:pt>
                      <c:pt idx="183">
                        <c:v>49.839292873579041</c:v>
                      </c:pt>
                      <c:pt idx="184">
                        <c:v>49.565329982527096</c:v>
                      </c:pt>
                      <c:pt idx="185">
                        <c:v>49.292885941125334</c:v>
                      </c:pt>
                      <c:pt idx="186">
                        <c:v>49.02196018948343</c:v>
                      </c:pt>
                      <c:pt idx="187">
                        <c:v>48.752551910032231</c:v>
                      </c:pt>
                      <c:pt idx="188">
                        <c:v>48.48466003476841</c:v>
                      </c:pt>
                      <c:pt idx="189">
                        <c:v>48.218283252373375</c:v>
                      </c:pt>
                      <c:pt idx="190">
                        <c:v>47.953420015207257</c:v>
                      </c:pt>
                      <c:pt idx="191">
                        <c:v>47.69006854617809</c:v>
                      </c:pt>
                      <c:pt idx="192">
                        <c:v>47.428226845486812</c:v>
                      </c:pt>
                      <c:pt idx="193">
                        <c:v>47.167892697248966</c:v>
                      </c:pt>
                      <c:pt idx="194">
                        <c:v>46.909063675993366</c:v>
                      </c:pt>
                      <c:pt idx="195">
                        <c:v>46.651737153038994</c:v>
                      </c:pt>
                      <c:pt idx="196">
                        <c:v>46.395910302750529</c:v>
                      </c:pt>
                      <c:pt idx="197">
                        <c:v>46.141580108673729</c:v>
                      </c:pt>
                      <c:pt idx="198">
                        <c:v>45.888743369551413</c:v>
                      </c:pt>
                      <c:pt idx="199">
                        <c:v>45.637396705221128</c:v>
                      </c:pt>
                      <c:pt idx="200">
                        <c:v>45.387536562395532</c:v>
                      </c:pt>
                      <c:pt idx="201">
                        <c:v>45.139159220326597</c:v>
                      </c:pt>
                      <c:pt idx="202">
                        <c:v>44.892260796354812</c:v>
                      </c:pt>
                      <c:pt idx="203">
                        <c:v>44.646837251344436</c:v>
                      </c:pt>
                      <c:pt idx="204">
                        <c:v>44.402884395006154</c:v>
                      </c:pt>
                      <c:pt idx="205">
                        <c:v>44.160397891108261</c:v>
                      </c:pt>
                      <c:pt idx="206">
                        <c:v>43.919373262577793</c:v>
                      </c:pt>
                      <c:pt idx="207">
                        <c:v>43.679805896492702</c:v>
                      </c:pt>
                      <c:pt idx="208">
                        <c:v>43.441691048966611</c:v>
                      </c:pt>
                      <c:pt idx="209">
                        <c:v>43.205023849927301</c:v>
                      </c:pt>
                      <c:pt idx="210">
                        <c:v>42.969799307790581</c:v>
                      </c:pt>
                      <c:pt idx="211">
                        <c:v>42.736012314030454</c:v>
                      </c:pt>
                      <c:pt idx="212">
                        <c:v>42.503657647647586</c:v>
                      </c:pt>
                      <c:pt idx="213">
                        <c:v>42.272729979536926</c:v>
                      </c:pt>
                      <c:pt idx="214">
                        <c:v>42.043223876756279</c:v>
                      </c:pt>
                      <c:pt idx="215">
                        <c:v>41.815133806697119</c:v>
                      </c:pt>
                      <c:pt idx="216">
                        <c:v>41.58845414115904</c:v>
                      </c:pt>
                      <c:pt idx="217">
                        <c:v>41.363179160329508</c:v>
                      </c:pt>
                      <c:pt idx="218">
                        <c:v>41.13930305667003</c:v>
                      </c:pt>
                      <c:pt idx="219">
                        <c:v>40.916819938710567</c:v>
                      </c:pt>
                      <c:pt idx="220">
                        <c:v>40.695723834753359</c:v>
                      </c:pt>
                      <c:pt idx="221">
                        <c:v>40.476008696487739</c:v>
                      </c:pt>
                      <c:pt idx="222">
                        <c:v>40.257668402517496</c:v>
                      </c:pt>
                      <c:pt idx="223">
                        <c:v>40.040696761801989</c:v>
                      </c:pt>
                      <c:pt idx="224">
                        <c:v>39.82508751701269</c:v>
                      </c:pt>
                      <c:pt idx="225">
                        <c:v>39.610834347806581</c:v>
                      </c:pt>
                      <c:pt idx="226">
                        <c:v>39.397930874017675</c:v>
                      </c:pt>
                      <c:pt idx="227">
                        <c:v>39.18637065876829</c:v>
                      </c:pt>
                      <c:pt idx="228">
                        <c:v>38.976147211501413</c:v>
                      </c:pt>
                      <c:pt idx="229">
                        <c:v>38.767253990935608</c:v>
                      </c:pt>
                      <c:pt idx="230">
                        <c:v>38.559684407943855</c:v>
                      </c:pt>
                      <c:pt idx="231">
                        <c:v>38.353431828357678</c:v>
                      </c:pt>
                      <c:pt idx="232">
                        <c:v>38.148489575698115</c:v>
                      </c:pt>
                      <c:pt idx="233">
                        <c:v>37.944850933834715</c:v>
                      </c:pt>
                      <c:pt idx="234">
                        <c:v>37.742509149574033</c:v>
                      </c:pt>
                      <c:pt idx="235">
                        <c:v>37.54145743517897</c:v>
                      </c:pt>
                      <c:pt idx="236">
                        <c:v>37.3416889708203</c:v>
                      </c:pt>
                      <c:pt idx="237">
                        <c:v>37.143196906961684</c:v>
                      </c:pt>
                      <c:pt idx="238">
                        <c:v>36.945974366679522</c:v>
                      </c:pt>
                      <c:pt idx="239">
                        <c:v>36.750014447918929</c:v>
                      </c:pt>
                      <c:pt idx="240">
                        <c:v>36.555310225687123</c:v>
                      </c:pt>
                      <c:pt idx="241">
                        <c:v>36.36185475418548</c:v>
                      </c:pt>
                      <c:pt idx="242">
                        <c:v>36.169641068881582</c:v>
                      </c:pt>
                      <c:pt idx="243">
                        <c:v>35.978662188522357</c:v>
                      </c:pt>
                      <c:pt idx="244">
                        <c:v>35.788911117089725</c:v>
                      </c:pt>
                      <c:pt idx="245">
                        <c:v>35.60038084569976</c:v>
                      </c:pt>
                      <c:pt idx="246">
                        <c:v>35.413064354446753</c:v>
                      </c:pt>
                      <c:pt idx="247">
                        <c:v>35.226954614193197</c:v>
                      </c:pt>
                      <c:pt idx="248">
                        <c:v>35.04204458830695</c:v>
                      </c:pt>
                      <c:pt idx="249">
                        <c:v>34.858327234346653</c:v>
                      </c:pt>
                      <c:pt idx="250">
                        <c:v>34.675795505696605</c:v>
                      </c:pt>
                      <c:pt idx="251">
                        <c:v>34.494442353152145</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8-A5D4-4BE0-ADCF-CA3136D93663}"/>
                  </c:ext>
                </c:extLst>
              </c15:ser>
            </c15:filteredScatterSeries>
            <c15:filteredScatterSeries>
              <c15:ser>
                <c:idx val="9"/>
                <c:order val="8"/>
                <c:tx>
                  <c:strRef>
                    <c:extLst xmlns:c15="http://schemas.microsoft.com/office/drawing/2012/chart" xmlns:c16r2="http://schemas.microsoft.com/office/drawing/2015/06/chart">
                      <c:ext xmlns:c15="http://schemas.microsoft.com/office/drawing/2012/chart" uri="{02D57815-91ED-43cb-92C2-25804820EDAC}">
                        <c15:formulaRef>
                          <c15:sqref>Ausgabeblatt!$AM$46:$AM$47</c15:sqref>
                        </c15:formulaRef>
                      </c:ext>
                    </c:extLst>
                    <c:strCache>
                      <c:ptCount val="2"/>
                      <c:pt idx="0">
                        <c:v>FWSt</c:v>
                      </c:pt>
                      <c:pt idx="1">
                        <c:v>in %</c:v>
                      </c:pt>
                    </c:strCache>
                  </c:strRef>
                </c:tx>
                <c:spPr>
                  <a:ln w="28575" cap="rnd">
                    <a:solidFill>
                      <a:srgbClr val="00B050"/>
                    </a:solidFill>
                    <a:prstDash val="dash"/>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Ausgabeblatt!$AM$48:$AM$299</c15:sqref>
                        </c15:formulaRef>
                      </c:ext>
                    </c:extLst>
                    <c:numCache>
                      <c:formatCode>0.00</c:formatCode>
                      <c:ptCount val="25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B-A5D4-4BE0-ADCF-CA3136D93663}"/>
                  </c:ext>
                </c:extLst>
              </c15:ser>
            </c15:filteredScatterSeries>
            <c15:filteredScatterSeries>
              <c15:ser>
                <c:idx val="12"/>
                <c:order val="11"/>
                <c:tx>
                  <c:strRef>
                    <c:extLst xmlns:c15="http://schemas.microsoft.com/office/drawing/2012/chart" xmlns:c16r2="http://schemas.microsoft.com/office/drawing/2015/06/chart">
                      <c:ext xmlns:c15="http://schemas.microsoft.com/office/drawing/2012/chart" uri="{02D57815-91ED-43cb-92C2-25804820EDAC}">
                        <c15:formulaRef>
                          <c15:sqref>Ausgabeblatt!$B$46:$B$47</c15:sqref>
                        </c15:formulaRef>
                      </c:ext>
                    </c:extLst>
                    <c:strCache>
                      <c:ptCount val="2"/>
                      <c:pt idx="0">
                        <c:v>v</c:v>
                      </c:pt>
                      <c:pt idx="1">
                        <c:v>km/h</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C-A5D4-4BE0-ADCF-CA3136D93663}"/>
                  </c:ext>
                </c:extLst>
              </c15:ser>
            </c15:filteredScatterSeries>
            <c15:filteredScatterSeries>
              <c15:ser>
                <c:idx val="17"/>
                <c:order val="16"/>
                <c:tx>
                  <c:strRef>
                    <c:extLst xmlns:c16r2="http://schemas.microsoft.com/office/drawing/2015/06/chart" xmlns:c15="http://schemas.microsoft.com/office/drawing/2012/chart">
                      <c:ext xmlns:c15="http://schemas.microsoft.com/office/drawing/2012/chart" uri="{02D57815-91ED-43cb-92C2-25804820EDAC}">
                        <c15:formulaRef>
                          <c15:sqref>Ausgabeblatt!$Z$46:$Z$47</c15:sqref>
                        </c15:formulaRef>
                      </c:ext>
                    </c:extLst>
                    <c:strCache>
                      <c:ptCount val="2"/>
                      <c:pt idx="0">
                        <c:v>FW16%</c:v>
                      </c:pt>
                      <c:pt idx="1">
                        <c:v>in N</c:v>
                      </c:pt>
                    </c:strCache>
                  </c:strRef>
                </c:tx>
                <c:spPr>
                  <a:ln w="31750" cap="rnd">
                    <a:solidFill>
                      <a:schemeClr val="bg1">
                        <a:lumMod val="50000"/>
                      </a:schemeClr>
                    </a:solidFill>
                    <a:prstDash val="dash"/>
                    <a:round/>
                  </a:ln>
                  <a:effectLst/>
                </c:spPr>
                <c:marker>
                  <c:symbol val="none"/>
                </c:marker>
                <c:xVal>
                  <c:numRef>
                    <c:extLst xmlns:c16r2="http://schemas.microsoft.com/office/drawing/2015/06/chart" xmlns:c15="http://schemas.microsoft.com/office/drawing/2012/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6r2="http://schemas.microsoft.com/office/drawing/2015/06/chart" xmlns:c15="http://schemas.microsoft.com/office/drawing/2012/chart">
                      <c:ext xmlns:c15="http://schemas.microsoft.com/office/drawing/2012/chart" uri="{02D57815-91ED-43cb-92C2-25804820EDAC}">
                        <c15:formulaRef>
                          <c15:sqref>Ausgabeblatt!$Z$48:$Z$299</c15:sqref>
                        </c15:formulaRef>
                      </c:ext>
                    </c:extLst>
                    <c:numCache>
                      <c:formatCode>0</c:formatCode>
                      <c:ptCount val="252"/>
                      <c:pt idx="1">
                        <c:v>1909.1664178385186</c:v>
                      </c:pt>
                      <c:pt idx="2">
                        <c:v>1909.1714477667824</c:v>
                      </c:pt>
                      <c:pt idx="3">
                        <c:v>1909.186537551574</c:v>
                      </c:pt>
                      <c:pt idx="4">
                        <c:v>1909.2116871928936</c:v>
                      </c:pt>
                      <c:pt idx="5">
                        <c:v>1909.2468966907406</c:v>
                      </c:pt>
                      <c:pt idx="6">
                        <c:v>1909.2921660451157</c:v>
                      </c:pt>
                      <c:pt idx="7">
                        <c:v>1909.3474952560184</c:v>
                      </c:pt>
                      <c:pt idx="8">
                        <c:v>1909.4128843234491</c:v>
                      </c:pt>
                      <c:pt idx="9">
                        <c:v>1909.4883332474074</c:v>
                      </c:pt>
                      <c:pt idx="10">
                        <c:v>1909.5738420278935</c:v>
                      </c:pt>
                      <c:pt idx="11">
                        <c:v>1909.6694106649074</c:v>
                      </c:pt>
                      <c:pt idx="12">
                        <c:v>1909.7750391584491</c:v>
                      </c:pt>
                      <c:pt idx="13">
                        <c:v>1909.8907275085185</c:v>
                      </c:pt>
                      <c:pt idx="14">
                        <c:v>1910.0164757151158</c:v>
                      </c:pt>
                      <c:pt idx="15">
                        <c:v>1910.1522837782406</c:v>
                      </c:pt>
                      <c:pt idx="16">
                        <c:v>1910.2981516978934</c:v>
                      </c:pt>
                      <c:pt idx="17">
                        <c:v>1910.454079474074</c:v>
                      </c:pt>
                      <c:pt idx="18">
                        <c:v>1910.6200671067825</c:v>
                      </c:pt>
                      <c:pt idx="19">
                        <c:v>1910.7961145960185</c:v>
                      </c:pt>
                      <c:pt idx="20">
                        <c:v>1910.9822219417824</c:v>
                      </c:pt>
                      <c:pt idx="21">
                        <c:v>1911.1783891440741</c:v>
                      </c:pt>
                      <c:pt idx="22">
                        <c:v>1911.3846162028935</c:v>
                      </c:pt>
                      <c:pt idx="23">
                        <c:v>1911.6009031182407</c:v>
                      </c:pt>
                      <c:pt idx="24">
                        <c:v>1911.8272498901158</c:v>
                      </c:pt>
                      <c:pt idx="25">
                        <c:v>1912.0636565185184</c:v>
                      </c:pt>
                      <c:pt idx="26">
                        <c:v>1912.310123003449</c:v>
                      </c:pt>
                      <c:pt idx="27">
                        <c:v>1912.5666493449073</c:v>
                      </c:pt>
                      <c:pt idx="28">
                        <c:v>1912.8332355428936</c:v>
                      </c:pt>
                      <c:pt idx="29">
                        <c:v>1913.1098815974074</c:v>
                      </c:pt>
                      <c:pt idx="30">
                        <c:v>1913.3965875084491</c:v>
                      </c:pt>
                      <c:pt idx="31">
                        <c:v>1913.6933532760186</c:v>
                      </c:pt>
                      <c:pt idx="32">
                        <c:v>1914.0001789001158</c:v>
                      </c:pt>
                      <c:pt idx="33">
                        <c:v>1914.3170643807407</c:v>
                      </c:pt>
                      <c:pt idx="34">
                        <c:v>1914.6440097178936</c:v>
                      </c:pt>
                      <c:pt idx="35">
                        <c:v>1914.981014911574</c:v>
                      </c:pt>
                      <c:pt idx="36">
                        <c:v>1915.3280799617824</c:v>
                      </c:pt>
                      <c:pt idx="37">
                        <c:v>1915.6852048685184</c:v>
                      </c:pt>
                      <c:pt idx="38">
                        <c:v>1916.0523896317823</c:v>
                      </c:pt>
                      <c:pt idx="39">
                        <c:v>1916.429634251574</c:v>
                      </c:pt>
                      <c:pt idx="40">
                        <c:v>1916.8169387278936</c:v>
                      </c:pt>
                      <c:pt idx="41">
                        <c:v>1917.2143030607408</c:v>
                      </c:pt>
                      <c:pt idx="42">
                        <c:v>1917.6217272501158</c:v>
                      </c:pt>
                      <c:pt idx="43">
                        <c:v>1918.0392112960185</c:v>
                      </c:pt>
                      <c:pt idx="44">
                        <c:v>1918.4667551984489</c:v>
                      </c:pt>
                      <c:pt idx="45">
                        <c:v>1918.9043589574073</c:v>
                      </c:pt>
                      <c:pt idx="46">
                        <c:v>1919.3520225728935</c:v>
                      </c:pt>
                      <c:pt idx="47">
                        <c:v>1919.8097460449073</c:v>
                      </c:pt>
                      <c:pt idx="48">
                        <c:v>1920.2775293734489</c:v>
                      </c:pt>
                      <c:pt idx="49">
                        <c:v>1920.7553725585185</c:v>
                      </c:pt>
                      <c:pt idx="50">
                        <c:v>1921.2432756001158</c:v>
                      </c:pt>
                      <c:pt idx="51">
                        <c:v>1921.7412384982408</c:v>
                      </c:pt>
                      <c:pt idx="52">
                        <c:v>1922.2492612528936</c:v>
                      </c:pt>
                      <c:pt idx="53">
                        <c:v>1922.7673438640741</c:v>
                      </c:pt>
                      <c:pt idx="54">
                        <c:v>1923.2954863317823</c:v>
                      </c:pt>
                      <c:pt idx="55">
                        <c:v>1923.8336886560185</c:v>
                      </c:pt>
                      <c:pt idx="56">
                        <c:v>1924.3819508367824</c:v>
                      </c:pt>
                      <c:pt idx="57">
                        <c:v>1924.940272874074</c:v>
                      </c:pt>
                      <c:pt idx="58">
                        <c:v>1925.5086547678934</c:v>
                      </c:pt>
                      <c:pt idx="59">
                        <c:v>1926.0870965182407</c:v>
                      </c:pt>
                      <c:pt idx="60">
                        <c:v>1926.6755981251158</c:v>
                      </c:pt>
                      <c:pt idx="61">
                        <c:v>1927.2741595885186</c:v>
                      </c:pt>
                      <c:pt idx="62">
                        <c:v>1927.8827809084491</c:v>
                      </c:pt>
                      <c:pt idx="63">
                        <c:v>1928.5014620849074</c:v>
                      </c:pt>
                      <c:pt idx="64">
                        <c:v>1929.1302031178934</c:v>
                      </c:pt>
                      <c:pt idx="65">
                        <c:v>1929.7690040074074</c:v>
                      </c:pt>
                      <c:pt idx="66">
                        <c:v>1930.4178647534491</c:v>
                      </c:pt>
                      <c:pt idx="67">
                        <c:v>1931.0767853560185</c:v>
                      </c:pt>
                      <c:pt idx="68">
                        <c:v>1931.7457658151156</c:v>
                      </c:pt>
                      <c:pt idx="69">
                        <c:v>1932.4248061307408</c:v>
                      </c:pt>
                      <c:pt idx="70">
                        <c:v>1933.1139063028936</c:v>
                      </c:pt>
                      <c:pt idx="71">
                        <c:v>1933.813066331574</c:v>
                      </c:pt>
                      <c:pt idx="72">
                        <c:v>1934.5222862167825</c:v>
                      </c:pt>
                      <c:pt idx="73">
                        <c:v>1935.2415659585185</c:v>
                      </c:pt>
                      <c:pt idx="74">
                        <c:v>1935.9709055567823</c:v>
                      </c:pt>
                      <c:pt idx="75">
                        <c:v>1936.7103050115741</c:v>
                      </c:pt>
                      <c:pt idx="76">
                        <c:v>1937.4597643228935</c:v>
                      </c:pt>
                      <c:pt idx="77">
                        <c:v>1938.2192834907407</c:v>
                      </c:pt>
                      <c:pt idx="78">
                        <c:v>1938.9888625151157</c:v>
                      </c:pt>
                      <c:pt idx="79">
                        <c:v>1939.7685013960186</c:v>
                      </c:pt>
                      <c:pt idx="80">
                        <c:v>1940.558200133449</c:v>
                      </c:pt>
                      <c:pt idx="81">
                        <c:v>1941.3579587274073</c:v>
                      </c:pt>
                      <c:pt idx="82">
                        <c:v>1942.1677771778934</c:v>
                      </c:pt>
                      <c:pt idx="83">
                        <c:v>1942.9876554849075</c:v>
                      </c:pt>
                      <c:pt idx="84">
                        <c:v>1943.817593648449</c:v>
                      </c:pt>
                      <c:pt idx="85">
                        <c:v>1944.6575916685185</c:v>
                      </c:pt>
                      <c:pt idx="86">
                        <c:v>1945.5076495451158</c:v>
                      </c:pt>
                      <c:pt idx="87">
                        <c:v>1946.3677672782408</c:v>
                      </c:pt>
                      <c:pt idx="88">
                        <c:v>1947.2379448678935</c:v>
                      </c:pt>
                      <c:pt idx="89">
                        <c:v>1948.1181823140741</c:v>
                      </c:pt>
                      <c:pt idx="90">
                        <c:v>1949.0084796167823</c:v>
                      </c:pt>
                      <c:pt idx="91">
                        <c:v>1949.9088367760185</c:v>
                      </c:pt>
                      <c:pt idx="92">
                        <c:v>1950.8192537917823</c:v>
                      </c:pt>
                      <c:pt idx="93">
                        <c:v>1951.7397306640742</c:v>
                      </c:pt>
                      <c:pt idx="94">
                        <c:v>1952.6702673928935</c:v>
                      </c:pt>
                      <c:pt idx="95">
                        <c:v>1953.6108639782408</c:v>
                      </c:pt>
                      <c:pt idx="96">
                        <c:v>1954.5615204201158</c:v>
                      </c:pt>
                      <c:pt idx="97">
                        <c:v>1955.5222367185186</c:v>
                      </c:pt>
                      <c:pt idx="98">
                        <c:v>1956.4930128734491</c:v>
                      </c:pt>
                      <c:pt idx="99">
                        <c:v>1957.4738488849075</c:v>
                      </c:pt>
                      <c:pt idx="100">
                        <c:v>1958.4647447528935</c:v>
                      </c:pt>
                      <c:pt idx="101">
                        <c:v>1959.4657004774074</c:v>
                      </c:pt>
                      <c:pt idx="102">
                        <c:v>1960.476716058449</c:v>
                      </c:pt>
                      <c:pt idx="103">
                        <c:v>1961.4977914960186</c:v>
                      </c:pt>
                      <c:pt idx="104">
                        <c:v>1962.5289267901157</c:v>
                      </c:pt>
                      <c:pt idx="105">
                        <c:v>1963.5701219407406</c:v>
                      </c:pt>
                      <c:pt idx="106">
                        <c:v>1964.6213769478936</c:v>
                      </c:pt>
                      <c:pt idx="107">
                        <c:v>1965.6826918115739</c:v>
                      </c:pt>
                      <c:pt idx="108">
                        <c:v>1966.7540665317824</c:v>
                      </c:pt>
                      <c:pt idx="109">
                        <c:v>1967.8355011085184</c:v>
                      </c:pt>
                      <c:pt idx="110">
                        <c:v>1968.9269955417824</c:v>
                      </c:pt>
                      <c:pt idx="111">
                        <c:v>1970.0285498315741</c:v>
                      </c:pt>
                      <c:pt idx="112">
                        <c:v>1971.1401639778935</c:v>
                      </c:pt>
                      <c:pt idx="113">
                        <c:v>1972.2618379807407</c:v>
                      </c:pt>
                      <c:pt idx="114">
                        <c:v>1973.3935718401158</c:v>
                      </c:pt>
                      <c:pt idx="115">
                        <c:v>1974.5353655560184</c:v>
                      </c:pt>
                      <c:pt idx="116">
                        <c:v>1975.687219128449</c:v>
                      </c:pt>
                      <c:pt idx="117">
                        <c:v>1976.8491325574073</c:v>
                      </c:pt>
                      <c:pt idx="118">
                        <c:v>1978.0211058428936</c:v>
                      </c:pt>
                      <c:pt idx="119">
                        <c:v>1979.2031389849074</c:v>
                      </c:pt>
                      <c:pt idx="120">
                        <c:v>1980.3952319834491</c:v>
                      </c:pt>
                      <c:pt idx="121">
                        <c:v>1981.5973848385186</c:v>
                      </c:pt>
                      <c:pt idx="122">
                        <c:v>1982.8095975501158</c:v>
                      </c:pt>
                      <c:pt idx="123">
                        <c:v>1984.0318701182407</c:v>
                      </c:pt>
                      <c:pt idx="124">
                        <c:v>1985.2642025428936</c:v>
                      </c:pt>
                      <c:pt idx="125">
                        <c:v>1986.506594824074</c:v>
                      </c:pt>
                      <c:pt idx="126">
                        <c:v>1987.7590469617824</c:v>
                      </c:pt>
                      <c:pt idx="127">
                        <c:v>1989.0215589560185</c:v>
                      </c:pt>
                      <c:pt idx="128">
                        <c:v>1990.2941308067825</c:v>
                      </c:pt>
                      <c:pt idx="129">
                        <c:v>1991.5767625140741</c:v>
                      </c:pt>
                      <c:pt idx="130">
                        <c:v>1992.8694540778936</c:v>
                      </c:pt>
                      <c:pt idx="131">
                        <c:v>1994.1722054982406</c:v>
                      </c:pt>
                      <c:pt idx="132">
                        <c:v>1995.4850167751158</c:v>
                      </c:pt>
                      <c:pt idx="133">
                        <c:v>1996.8078879085185</c:v>
                      </c:pt>
                      <c:pt idx="134">
                        <c:v>1998.1408188984492</c:v>
                      </c:pt>
                      <c:pt idx="135">
                        <c:v>1999.4838097449074</c:v>
                      </c:pt>
                      <c:pt idx="136">
                        <c:v>2000.8368604478935</c:v>
                      </c:pt>
                      <c:pt idx="137">
                        <c:v>2002.1999710074074</c:v>
                      </c:pt>
                      <c:pt idx="138">
                        <c:v>2003.573141423449</c:v>
                      </c:pt>
                      <c:pt idx="139">
                        <c:v>2004.9563716960186</c:v>
                      </c:pt>
                      <c:pt idx="140">
                        <c:v>2006.3496618251156</c:v>
                      </c:pt>
                      <c:pt idx="141">
                        <c:v>2007.7530118107406</c:v>
                      </c:pt>
                      <c:pt idx="142">
                        <c:v>2009.1664216528934</c:v>
                      </c:pt>
                      <c:pt idx="143">
                        <c:v>2010.5898913515741</c:v>
                      </c:pt>
                      <c:pt idx="144">
                        <c:v>2012.0234209067823</c:v>
                      </c:pt>
                      <c:pt idx="145">
                        <c:v>2013.4670103185185</c:v>
                      </c:pt>
                      <c:pt idx="146">
                        <c:v>2014.9206595867824</c:v>
                      </c:pt>
                      <c:pt idx="147">
                        <c:v>2016.3843687115741</c:v>
                      </c:pt>
                      <c:pt idx="148">
                        <c:v>2017.8581376928935</c:v>
                      </c:pt>
                      <c:pt idx="149">
                        <c:v>2019.3419665307406</c:v>
                      </c:pt>
                      <c:pt idx="150">
                        <c:v>2020.8358552251157</c:v>
                      </c:pt>
                      <c:pt idx="151">
                        <c:v>2022.3398037760185</c:v>
                      </c:pt>
                      <c:pt idx="152">
                        <c:v>2023.853812183449</c:v>
                      </c:pt>
                      <c:pt idx="153">
                        <c:v>2025.3778804474073</c:v>
                      </c:pt>
                      <c:pt idx="154">
                        <c:v>2026.9120085678935</c:v>
                      </c:pt>
                      <c:pt idx="155">
                        <c:v>2028.4561965449075</c:v>
                      </c:pt>
                      <c:pt idx="156">
                        <c:v>2030.0104443784489</c:v>
                      </c:pt>
                      <c:pt idx="157">
                        <c:v>2031.5747520685186</c:v>
                      </c:pt>
                      <c:pt idx="158">
                        <c:v>2033.1491196151158</c:v>
                      </c:pt>
                      <c:pt idx="159">
                        <c:v>2034.7335470182406</c:v>
                      </c:pt>
                      <c:pt idx="160">
                        <c:v>2036.3280342778935</c:v>
                      </c:pt>
                      <c:pt idx="161">
                        <c:v>2037.9325813940741</c:v>
                      </c:pt>
                      <c:pt idx="162">
                        <c:v>2039.5471883667824</c:v>
                      </c:pt>
                      <c:pt idx="163">
                        <c:v>2041.1718551960184</c:v>
                      </c:pt>
                      <c:pt idx="164">
                        <c:v>2042.8065818817822</c:v>
                      </c:pt>
                      <c:pt idx="165">
                        <c:v>2044.4513684240742</c:v>
                      </c:pt>
                      <c:pt idx="166">
                        <c:v>2046.1062148228934</c:v>
                      </c:pt>
                      <c:pt idx="167">
                        <c:v>2047.7711210782409</c:v>
                      </c:pt>
                      <c:pt idx="168">
                        <c:v>2049.4460871901156</c:v>
                      </c:pt>
                      <c:pt idx="169">
                        <c:v>2051.1311131585185</c:v>
                      </c:pt>
                      <c:pt idx="170">
                        <c:v>2052.8261989834491</c:v>
                      </c:pt>
                      <c:pt idx="171">
                        <c:v>2054.5313446649075</c:v>
                      </c:pt>
                      <c:pt idx="172">
                        <c:v>2056.2465502028936</c:v>
                      </c:pt>
                      <c:pt idx="173">
                        <c:v>2057.9718155974074</c:v>
                      </c:pt>
                      <c:pt idx="174">
                        <c:v>2059.7071408484489</c:v>
                      </c:pt>
                      <c:pt idx="175">
                        <c:v>2061.4525259560187</c:v>
                      </c:pt>
                      <c:pt idx="176">
                        <c:v>2063.2079709201157</c:v>
                      </c:pt>
                      <c:pt idx="177">
                        <c:v>2064.9734757407409</c:v>
                      </c:pt>
                      <c:pt idx="178">
                        <c:v>2066.7490404178934</c:v>
                      </c:pt>
                      <c:pt idx="179">
                        <c:v>2068.5346649515741</c:v>
                      </c:pt>
                      <c:pt idx="180">
                        <c:v>2070.3303493417825</c:v>
                      </c:pt>
                      <c:pt idx="181">
                        <c:v>2072.1360935885186</c:v>
                      </c:pt>
                      <c:pt idx="182">
                        <c:v>2073.9518976917825</c:v>
                      </c:pt>
                      <c:pt idx="183">
                        <c:v>2075.7777616515741</c:v>
                      </c:pt>
                      <c:pt idx="184">
                        <c:v>2077.6136854678934</c:v>
                      </c:pt>
                      <c:pt idx="185">
                        <c:v>2079.4596691407405</c:v>
                      </c:pt>
                      <c:pt idx="186">
                        <c:v>2081.3157126701158</c:v>
                      </c:pt>
                      <c:pt idx="187">
                        <c:v>2083.1818160560188</c:v>
                      </c:pt>
                      <c:pt idx="188">
                        <c:v>2085.057979298449</c:v>
                      </c:pt>
                      <c:pt idx="189">
                        <c:v>2086.9442023974075</c:v>
                      </c:pt>
                      <c:pt idx="190">
                        <c:v>2088.8404853528937</c:v>
                      </c:pt>
                      <c:pt idx="191">
                        <c:v>2090.7468281649076</c:v>
                      </c:pt>
                      <c:pt idx="192">
                        <c:v>2092.6632308334492</c:v>
                      </c:pt>
                      <c:pt idx="193">
                        <c:v>2094.5896933585186</c:v>
                      </c:pt>
                      <c:pt idx="194">
                        <c:v>2096.5262157401157</c:v>
                      </c:pt>
                      <c:pt idx="195">
                        <c:v>2098.4727979782406</c:v>
                      </c:pt>
                      <c:pt idx="196">
                        <c:v>2100.4294400728936</c:v>
                      </c:pt>
                      <c:pt idx="197">
                        <c:v>2102.3961420240739</c:v>
                      </c:pt>
                      <c:pt idx="198">
                        <c:v>2104.3729038317824</c:v>
                      </c:pt>
                      <c:pt idx="199">
                        <c:v>2106.3597254960187</c:v>
                      </c:pt>
                      <c:pt idx="200">
                        <c:v>2108.3566070167826</c:v>
                      </c:pt>
                      <c:pt idx="201">
                        <c:v>2110.3635483940739</c:v>
                      </c:pt>
                      <c:pt idx="202">
                        <c:v>2112.3805496278933</c:v>
                      </c:pt>
                      <c:pt idx="203">
                        <c:v>2114.4076107182409</c:v>
                      </c:pt>
                      <c:pt idx="204">
                        <c:v>2116.4447316651158</c:v>
                      </c:pt>
                      <c:pt idx="205">
                        <c:v>2118.4919124685184</c:v>
                      </c:pt>
                      <c:pt idx="206">
                        <c:v>2120.5491531284492</c:v>
                      </c:pt>
                      <c:pt idx="207">
                        <c:v>2122.6164536449073</c:v>
                      </c:pt>
                      <c:pt idx="208">
                        <c:v>2124.6938140178936</c:v>
                      </c:pt>
                      <c:pt idx="209">
                        <c:v>2126.7812342474072</c:v>
                      </c:pt>
                      <c:pt idx="210">
                        <c:v>2128.8787143334489</c:v>
                      </c:pt>
                      <c:pt idx="211">
                        <c:v>2130.9862542760184</c:v>
                      </c:pt>
                      <c:pt idx="212">
                        <c:v>2133.1038540751156</c:v>
                      </c:pt>
                      <c:pt idx="213">
                        <c:v>2135.2315137307405</c:v>
                      </c:pt>
                      <c:pt idx="214">
                        <c:v>2137.3692332428936</c:v>
                      </c:pt>
                      <c:pt idx="215">
                        <c:v>2139.517012611574</c:v>
                      </c:pt>
                      <c:pt idx="216">
                        <c:v>2141.6748518367822</c:v>
                      </c:pt>
                      <c:pt idx="217">
                        <c:v>2143.8427509185185</c:v>
                      </c:pt>
                      <c:pt idx="218">
                        <c:v>2146.0207098567826</c:v>
                      </c:pt>
                      <c:pt idx="219">
                        <c:v>2148.2087286515739</c:v>
                      </c:pt>
                      <c:pt idx="220">
                        <c:v>2150.4068073028934</c:v>
                      </c:pt>
                      <c:pt idx="221">
                        <c:v>2152.6149458107407</c:v>
                      </c:pt>
                      <c:pt idx="222">
                        <c:v>2154.8331441751156</c:v>
                      </c:pt>
                      <c:pt idx="223">
                        <c:v>2157.0614023960184</c:v>
                      </c:pt>
                      <c:pt idx="224">
                        <c:v>2159.2997204734493</c:v>
                      </c:pt>
                      <c:pt idx="225">
                        <c:v>2161.5480984074075</c:v>
                      </c:pt>
                      <c:pt idx="226">
                        <c:v>2163.8065361978934</c:v>
                      </c:pt>
                      <c:pt idx="227">
                        <c:v>2166.0750338449075</c:v>
                      </c:pt>
                      <c:pt idx="228">
                        <c:v>2168.3535913484493</c:v>
                      </c:pt>
                      <c:pt idx="229">
                        <c:v>2170.6422087085184</c:v>
                      </c:pt>
                      <c:pt idx="230">
                        <c:v>2172.9408859251157</c:v>
                      </c:pt>
                      <c:pt idx="231">
                        <c:v>2175.2496229982407</c:v>
                      </c:pt>
                      <c:pt idx="232">
                        <c:v>2177.5684199278935</c:v>
                      </c:pt>
                      <c:pt idx="233">
                        <c:v>2179.897276714074</c:v>
                      </c:pt>
                      <c:pt idx="234">
                        <c:v>2182.2361933567822</c:v>
                      </c:pt>
                      <c:pt idx="235">
                        <c:v>2184.5851698560186</c:v>
                      </c:pt>
                      <c:pt idx="236">
                        <c:v>2186.9442062117823</c:v>
                      </c:pt>
                      <c:pt idx="237">
                        <c:v>2189.3133024240742</c:v>
                      </c:pt>
                      <c:pt idx="238">
                        <c:v>2191.6924584928934</c:v>
                      </c:pt>
                      <c:pt idx="239">
                        <c:v>2194.0816744182407</c:v>
                      </c:pt>
                      <c:pt idx="240">
                        <c:v>2196.4809502001158</c:v>
                      </c:pt>
                      <c:pt idx="241">
                        <c:v>2198.8902858385186</c:v>
                      </c:pt>
                      <c:pt idx="242">
                        <c:v>2201.3096813334491</c:v>
                      </c:pt>
                      <c:pt idx="243">
                        <c:v>2203.7391366849074</c:v>
                      </c:pt>
                      <c:pt idx="244">
                        <c:v>2206.1786518928934</c:v>
                      </c:pt>
                      <c:pt idx="245">
                        <c:v>2208.6282269574072</c:v>
                      </c:pt>
                      <c:pt idx="246">
                        <c:v>2211.0878618784491</c:v>
                      </c:pt>
                      <c:pt idx="247">
                        <c:v>2213.5575566560183</c:v>
                      </c:pt>
                      <c:pt idx="248">
                        <c:v>2216.0373112901157</c:v>
                      </c:pt>
                      <c:pt idx="249">
                        <c:v>2218.5271257807408</c:v>
                      </c:pt>
                      <c:pt idx="250">
                        <c:v>2221.0270001278936</c:v>
                      </c:pt>
                      <c:pt idx="251">
                        <c:v>2223.5369343315742</c:v>
                      </c:pt>
                    </c:numCache>
                  </c:numRef>
                </c:yVal>
                <c:smooth val="1"/>
              </c15:ser>
            </c15:filteredScatterSeries>
            <c15:filteredScatterSeries>
              <c15:ser>
                <c:idx val="18"/>
                <c:order val="17"/>
                <c:tx>
                  <c:strRef>
                    <c:extLst xmlns:c16r2="http://schemas.microsoft.com/office/drawing/2015/06/chart" xmlns:c15="http://schemas.microsoft.com/office/drawing/2012/chart">
                      <c:ext xmlns:c15="http://schemas.microsoft.com/office/drawing/2012/chart" uri="{02D57815-91ED-43cb-92C2-25804820EDAC}">
                        <c15:formulaRef>
                          <c15:sqref>Ausgabeblatt!$AA$46:$AA$47</c15:sqref>
                        </c15:formulaRef>
                      </c:ext>
                    </c:extLst>
                    <c:strCache>
                      <c:ptCount val="2"/>
                      <c:pt idx="0">
                        <c:v>FW120%</c:v>
                      </c:pt>
                      <c:pt idx="1">
                        <c:v>in N</c:v>
                      </c:pt>
                    </c:strCache>
                  </c:strRef>
                </c:tx>
                <c:spPr>
                  <a:ln w="31750" cap="rnd">
                    <a:solidFill>
                      <a:schemeClr val="bg1">
                        <a:lumMod val="50000"/>
                      </a:schemeClr>
                    </a:solidFill>
                    <a:prstDash val="dash"/>
                    <a:round/>
                  </a:ln>
                  <a:effectLst/>
                </c:spPr>
                <c:marker>
                  <c:symbol val="none"/>
                </c:marker>
                <c:xVal>
                  <c:numRef>
                    <c:extLst xmlns:c16r2="http://schemas.microsoft.com/office/drawing/2015/06/chart" xmlns:c15="http://schemas.microsoft.com/office/drawing/2012/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6r2="http://schemas.microsoft.com/office/drawing/2015/06/chart" xmlns:c15="http://schemas.microsoft.com/office/drawing/2012/chart">
                      <c:ext xmlns:c15="http://schemas.microsoft.com/office/drawing/2012/chart" uri="{02D57815-91ED-43cb-92C2-25804820EDAC}">
                        <c15:formulaRef>
                          <c15:sqref>Ausgabeblatt!$AA$48:$AA$299</c15:sqref>
                        </c15:formulaRef>
                      </c:ext>
                    </c:extLst>
                    <c:numCache>
                      <c:formatCode>0</c:formatCode>
                      <c:ptCount val="252"/>
                      <c:pt idx="1">
                        <c:v>2329.9304464187835</c:v>
                      </c:pt>
                      <c:pt idx="2">
                        <c:v>2329.9354763470474</c:v>
                      </c:pt>
                      <c:pt idx="3">
                        <c:v>2329.9505661318394</c:v>
                      </c:pt>
                      <c:pt idx="4">
                        <c:v>2329.9757157731588</c:v>
                      </c:pt>
                      <c:pt idx="5">
                        <c:v>2330.0109252710058</c:v>
                      </c:pt>
                      <c:pt idx="6">
                        <c:v>2330.0561946253811</c:v>
                      </c:pt>
                      <c:pt idx="7">
                        <c:v>2330.1115238362836</c:v>
                      </c:pt>
                      <c:pt idx="8">
                        <c:v>2330.1769129037143</c:v>
                      </c:pt>
                      <c:pt idx="9">
                        <c:v>2330.2523618276728</c:v>
                      </c:pt>
                      <c:pt idx="10">
                        <c:v>2330.3378706081585</c:v>
                      </c:pt>
                      <c:pt idx="11">
                        <c:v>2330.4334392451724</c:v>
                      </c:pt>
                      <c:pt idx="12">
                        <c:v>2330.539067738714</c:v>
                      </c:pt>
                      <c:pt idx="13">
                        <c:v>2330.6547560887839</c:v>
                      </c:pt>
                      <c:pt idx="14">
                        <c:v>2330.780504295381</c:v>
                      </c:pt>
                      <c:pt idx="15">
                        <c:v>2330.9163123585058</c:v>
                      </c:pt>
                      <c:pt idx="16">
                        <c:v>2331.0621802781588</c:v>
                      </c:pt>
                      <c:pt idx="17">
                        <c:v>2331.2181080543392</c:v>
                      </c:pt>
                      <c:pt idx="18">
                        <c:v>2331.3840956870476</c:v>
                      </c:pt>
                      <c:pt idx="19">
                        <c:v>2331.5601431762839</c:v>
                      </c:pt>
                      <c:pt idx="20">
                        <c:v>2331.7462505220474</c:v>
                      </c:pt>
                      <c:pt idx="21">
                        <c:v>2331.9424177243391</c:v>
                      </c:pt>
                      <c:pt idx="22">
                        <c:v>2332.1486447831585</c:v>
                      </c:pt>
                      <c:pt idx="23">
                        <c:v>2332.3649316985061</c:v>
                      </c:pt>
                      <c:pt idx="24">
                        <c:v>2332.591278470381</c:v>
                      </c:pt>
                      <c:pt idx="25">
                        <c:v>2332.8276850987836</c:v>
                      </c:pt>
                      <c:pt idx="26">
                        <c:v>2333.0741515837144</c:v>
                      </c:pt>
                      <c:pt idx="27">
                        <c:v>2333.3306779251725</c:v>
                      </c:pt>
                      <c:pt idx="28">
                        <c:v>2333.5972641231588</c:v>
                      </c:pt>
                      <c:pt idx="29">
                        <c:v>2333.8739101776728</c:v>
                      </c:pt>
                      <c:pt idx="30">
                        <c:v>2334.1606160887141</c:v>
                      </c:pt>
                      <c:pt idx="31">
                        <c:v>2334.4573818562835</c:v>
                      </c:pt>
                      <c:pt idx="32">
                        <c:v>2334.7642074803807</c:v>
                      </c:pt>
                      <c:pt idx="33">
                        <c:v>2335.0810929610061</c:v>
                      </c:pt>
                      <c:pt idx="34">
                        <c:v>2335.4080382981588</c:v>
                      </c:pt>
                      <c:pt idx="35">
                        <c:v>2335.7450434918392</c:v>
                      </c:pt>
                      <c:pt idx="36">
                        <c:v>2336.0921085420478</c:v>
                      </c:pt>
                      <c:pt idx="37">
                        <c:v>2336.4492334487836</c:v>
                      </c:pt>
                      <c:pt idx="38">
                        <c:v>2336.8164182120477</c:v>
                      </c:pt>
                      <c:pt idx="39">
                        <c:v>2337.193662831839</c:v>
                      </c:pt>
                      <c:pt idx="40">
                        <c:v>2337.5809673081585</c:v>
                      </c:pt>
                      <c:pt idx="41">
                        <c:v>2337.9783316410058</c:v>
                      </c:pt>
                      <c:pt idx="42">
                        <c:v>2338.3857558303807</c:v>
                      </c:pt>
                      <c:pt idx="43">
                        <c:v>2338.8032398762834</c:v>
                      </c:pt>
                      <c:pt idx="44">
                        <c:v>2339.2307837787143</c:v>
                      </c:pt>
                      <c:pt idx="45">
                        <c:v>2339.6683875376725</c:v>
                      </c:pt>
                      <c:pt idx="46">
                        <c:v>2340.1160511531589</c:v>
                      </c:pt>
                      <c:pt idx="47">
                        <c:v>2340.5737746251725</c:v>
                      </c:pt>
                      <c:pt idx="48">
                        <c:v>2341.0415579537143</c:v>
                      </c:pt>
                      <c:pt idx="49">
                        <c:v>2341.5194011387839</c:v>
                      </c:pt>
                      <c:pt idx="50">
                        <c:v>2342.0073041803807</c:v>
                      </c:pt>
                      <c:pt idx="51">
                        <c:v>2342.5052670785058</c:v>
                      </c:pt>
                      <c:pt idx="52">
                        <c:v>2343.0132898331585</c:v>
                      </c:pt>
                      <c:pt idx="53">
                        <c:v>2343.5313724443395</c:v>
                      </c:pt>
                      <c:pt idx="54">
                        <c:v>2344.0595149120477</c:v>
                      </c:pt>
                      <c:pt idx="55">
                        <c:v>2344.5977172362836</c:v>
                      </c:pt>
                      <c:pt idx="56">
                        <c:v>2345.1459794170478</c:v>
                      </c:pt>
                      <c:pt idx="57">
                        <c:v>2345.7043014543392</c:v>
                      </c:pt>
                      <c:pt idx="58">
                        <c:v>2346.2726833481588</c:v>
                      </c:pt>
                      <c:pt idx="59">
                        <c:v>2346.8511250985057</c:v>
                      </c:pt>
                      <c:pt idx="60">
                        <c:v>2347.4396267053808</c:v>
                      </c:pt>
                      <c:pt idx="61">
                        <c:v>2348.0381881687836</c:v>
                      </c:pt>
                      <c:pt idx="62">
                        <c:v>2348.6468094887141</c:v>
                      </c:pt>
                      <c:pt idx="63">
                        <c:v>2349.2654906651724</c:v>
                      </c:pt>
                      <c:pt idx="64">
                        <c:v>2349.8942316981588</c:v>
                      </c:pt>
                      <c:pt idx="65">
                        <c:v>2350.5330325876726</c:v>
                      </c:pt>
                      <c:pt idx="66">
                        <c:v>2351.1818933337145</c:v>
                      </c:pt>
                      <c:pt idx="67">
                        <c:v>2351.8408139362837</c:v>
                      </c:pt>
                      <c:pt idx="68">
                        <c:v>2352.509794395381</c:v>
                      </c:pt>
                      <c:pt idx="69">
                        <c:v>2353.1888347110057</c:v>
                      </c:pt>
                      <c:pt idx="70">
                        <c:v>2353.8779348831586</c:v>
                      </c:pt>
                      <c:pt idx="71">
                        <c:v>2354.5770949118391</c:v>
                      </c:pt>
                      <c:pt idx="72">
                        <c:v>2355.2863147970475</c:v>
                      </c:pt>
                      <c:pt idx="73">
                        <c:v>2356.0055945387835</c:v>
                      </c:pt>
                      <c:pt idx="74">
                        <c:v>2356.7349341370477</c:v>
                      </c:pt>
                      <c:pt idx="75">
                        <c:v>2357.4743335918392</c:v>
                      </c:pt>
                      <c:pt idx="76">
                        <c:v>2358.2237929031585</c:v>
                      </c:pt>
                      <c:pt idx="77">
                        <c:v>2358.9833120710059</c:v>
                      </c:pt>
                      <c:pt idx="78">
                        <c:v>2359.7528910953811</c:v>
                      </c:pt>
                      <c:pt idx="79">
                        <c:v>2360.5325299762835</c:v>
                      </c:pt>
                      <c:pt idx="80">
                        <c:v>2361.3222287137141</c:v>
                      </c:pt>
                      <c:pt idx="81">
                        <c:v>2362.1219873076725</c:v>
                      </c:pt>
                      <c:pt idx="82">
                        <c:v>2362.9318057581586</c:v>
                      </c:pt>
                      <c:pt idx="83">
                        <c:v>2363.7516840651724</c:v>
                      </c:pt>
                      <c:pt idx="84">
                        <c:v>2364.5816222287144</c:v>
                      </c:pt>
                      <c:pt idx="85">
                        <c:v>2365.4216202487837</c:v>
                      </c:pt>
                      <c:pt idx="86">
                        <c:v>2366.2716781253807</c:v>
                      </c:pt>
                      <c:pt idx="87">
                        <c:v>2367.1317958585059</c:v>
                      </c:pt>
                      <c:pt idx="88">
                        <c:v>2368.0019734481589</c:v>
                      </c:pt>
                      <c:pt idx="89">
                        <c:v>2368.8822108943391</c:v>
                      </c:pt>
                      <c:pt idx="90">
                        <c:v>2369.7725081970475</c:v>
                      </c:pt>
                      <c:pt idx="91">
                        <c:v>2370.6728653562836</c:v>
                      </c:pt>
                      <c:pt idx="92">
                        <c:v>2371.5832823720475</c:v>
                      </c:pt>
                      <c:pt idx="93">
                        <c:v>2372.5037592443391</c:v>
                      </c:pt>
                      <c:pt idx="94">
                        <c:v>2373.4342959731584</c:v>
                      </c:pt>
                      <c:pt idx="95">
                        <c:v>2374.374892558506</c:v>
                      </c:pt>
                      <c:pt idx="96">
                        <c:v>2375.3255490003808</c:v>
                      </c:pt>
                      <c:pt idx="97">
                        <c:v>2376.2862652987837</c:v>
                      </c:pt>
                      <c:pt idx="98">
                        <c:v>2377.257041453714</c:v>
                      </c:pt>
                      <c:pt idx="99">
                        <c:v>2378.2378774651725</c:v>
                      </c:pt>
                      <c:pt idx="100">
                        <c:v>2379.2287733331586</c:v>
                      </c:pt>
                      <c:pt idx="101">
                        <c:v>2380.2297290576726</c:v>
                      </c:pt>
                      <c:pt idx="102">
                        <c:v>2381.2407446387142</c:v>
                      </c:pt>
                      <c:pt idx="103">
                        <c:v>2382.2618200762836</c:v>
                      </c:pt>
                      <c:pt idx="104">
                        <c:v>2383.2929553703807</c:v>
                      </c:pt>
                      <c:pt idx="105">
                        <c:v>2384.334150521006</c:v>
                      </c:pt>
                      <c:pt idx="106">
                        <c:v>2385.3854055281586</c:v>
                      </c:pt>
                      <c:pt idx="107">
                        <c:v>2386.4467203918393</c:v>
                      </c:pt>
                      <c:pt idx="108">
                        <c:v>2387.5180951120474</c:v>
                      </c:pt>
                      <c:pt idx="109">
                        <c:v>2388.5995296887836</c:v>
                      </c:pt>
                      <c:pt idx="110">
                        <c:v>2389.6910241220476</c:v>
                      </c:pt>
                      <c:pt idx="111">
                        <c:v>2390.7925784118393</c:v>
                      </c:pt>
                      <c:pt idx="112">
                        <c:v>2391.9041925581587</c:v>
                      </c:pt>
                      <c:pt idx="113">
                        <c:v>2393.0258665610058</c:v>
                      </c:pt>
                      <c:pt idx="114">
                        <c:v>2394.1576004203807</c:v>
                      </c:pt>
                      <c:pt idx="115">
                        <c:v>2395.2993941362838</c:v>
                      </c:pt>
                      <c:pt idx="116">
                        <c:v>2396.4512477087142</c:v>
                      </c:pt>
                      <c:pt idx="117">
                        <c:v>2397.6131611376727</c:v>
                      </c:pt>
                      <c:pt idx="118">
                        <c:v>2398.7851344231585</c:v>
                      </c:pt>
                      <c:pt idx="119">
                        <c:v>2399.9671675651725</c:v>
                      </c:pt>
                      <c:pt idx="120">
                        <c:v>2401.1592605637143</c:v>
                      </c:pt>
                      <c:pt idx="121">
                        <c:v>2402.3614134187837</c:v>
                      </c:pt>
                      <c:pt idx="122">
                        <c:v>2403.5736261303809</c:v>
                      </c:pt>
                      <c:pt idx="123">
                        <c:v>2404.7958986985059</c:v>
                      </c:pt>
                      <c:pt idx="124">
                        <c:v>2406.0282311231585</c:v>
                      </c:pt>
                      <c:pt idx="125">
                        <c:v>2407.2706234043394</c:v>
                      </c:pt>
                      <c:pt idx="126">
                        <c:v>2408.5230755420475</c:v>
                      </c:pt>
                      <c:pt idx="127">
                        <c:v>2409.7855875362839</c:v>
                      </c:pt>
                      <c:pt idx="128">
                        <c:v>2411.0581593870475</c:v>
                      </c:pt>
                      <c:pt idx="129">
                        <c:v>2412.3407910943392</c:v>
                      </c:pt>
                      <c:pt idx="130">
                        <c:v>2413.6334826581588</c:v>
                      </c:pt>
                      <c:pt idx="131">
                        <c:v>2414.936234078506</c:v>
                      </c:pt>
                      <c:pt idx="132">
                        <c:v>2416.249045355381</c:v>
                      </c:pt>
                      <c:pt idx="133">
                        <c:v>2417.5719164887837</c:v>
                      </c:pt>
                      <c:pt idx="134">
                        <c:v>2418.9048474787141</c:v>
                      </c:pt>
                      <c:pt idx="135">
                        <c:v>2420.2478383251728</c:v>
                      </c:pt>
                      <c:pt idx="136">
                        <c:v>2421.6008890281587</c:v>
                      </c:pt>
                      <c:pt idx="137">
                        <c:v>2422.9639995876723</c:v>
                      </c:pt>
                      <c:pt idx="138">
                        <c:v>2424.3371700037142</c:v>
                      </c:pt>
                      <c:pt idx="139">
                        <c:v>2425.7204002762837</c:v>
                      </c:pt>
                      <c:pt idx="140">
                        <c:v>2427.113690405381</c:v>
                      </c:pt>
                      <c:pt idx="141">
                        <c:v>2428.517040391006</c:v>
                      </c:pt>
                      <c:pt idx="142">
                        <c:v>2429.9304502331588</c:v>
                      </c:pt>
                      <c:pt idx="143">
                        <c:v>2431.3539199318393</c:v>
                      </c:pt>
                      <c:pt idx="144">
                        <c:v>2432.7874494870475</c:v>
                      </c:pt>
                      <c:pt idx="145">
                        <c:v>2434.2310388987835</c:v>
                      </c:pt>
                      <c:pt idx="146">
                        <c:v>2435.6846881670476</c:v>
                      </c:pt>
                      <c:pt idx="147">
                        <c:v>2437.1483972918395</c:v>
                      </c:pt>
                      <c:pt idx="148">
                        <c:v>2438.6221662731587</c:v>
                      </c:pt>
                      <c:pt idx="149">
                        <c:v>2440.105995111006</c:v>
                      </c:pt>
                      <c:pt idx="150">
                        <c:v>2441.5998838053811</c:v>
                      </c:pt>
                      <c:pt idx="151">
                        <c:v>2443.1038323562834</c:v>
                      </c:pt>
                      <c:pt idx="152">
                        <c:v>2444.6178407637144</c:v>
                      </c:pt>
                      <c:pt idx="153">
                        <c:v>2446.1419090276727</c:v>
                      </c:pt>
                      <c:pt idx="154">
                        <c:v>2447.6760371481587</c:v>
                      </c:pt>
                      <c:pt idx="155">
                        <c:v>2449.2202251251724</c:v>
                      </c:pt>
                      <c:pt idx="156">
                        <c:v>2450.7744729587143</c:v>
                      </c:pt>
                      <c:pt idx="157">
                        <c:v>2452.3387806487835</c:v>
                      </c:pt>
                      <c:pt idx="158">
                        <c:v>2453.9131481953809</c:v>
                      </c:pt>
                      <c:pt idx="159">
                        <c:v>2455.497575598506</c:v>
                      </c:pt>
                      <c:pt idx="160">
                        <c:v>2457.0920628581589</c:v>
                      </c:pt>
                      <c:pt idx="161">
                        <c:v>2458.6966099743395</c:v>
                      </c:pt>
                      <c:pt idx="162">
                        <c:v>2460.3112169470478</c:v>
                      </c:pt>
                      <c:pt idx="163">
                        <c:v>2461.9358837762838</c:v>
                      </c:pt>
                      <c:pt idx="164">
                        <c:v>2463.5706104620476</c:v>
                      </c:pt>
                      <c:pt idx="165">
                        <c:v>2465.2153970043391</c:v>
                      </c:pt>
                      <c:pt idx="166">
                        <c:v>2466.8702434031588</c:v>
                      </c:pt>
                      <c:pt idx="167">
                        <c:v>2468.5351496585058</c:v>
                      </c:pt>
                      <c:pt idx="168">
                        <c:v>2470.210115770381</c:v>
                      </c:pt>
                      <c:pt idx="169">
                        <c:v>2471.8951417387839</c:v>
                      </c:pt>
                      <c:pt idx="170">
                        <c:v>2473.5902275637141</c:v>
                      </c:pt>
                      <c:pt idx="171">
                        <c:v>2475.2953732451724</c:v>
                      </c:pt>
                      <c:pt idx="172">
                        <c:v>2477.0105787831585</c:v>
                      </c:pt>
                      <c:pt idx="173">
                        <c:v>2478.7358441776723</c:v>
                      </c:pt>
                      <c:pt idx="174">
                        <c:v>2480.4711694287143</c:v>
                      </c:pt>
                      <c:pt idx="175">
                        <c:v>2482.2165545362836</c:v>
                      </c:pt>
                      <c:pt idx="176">
                        <c:v>2483.9719995003807</c:v>
                      </c:pt>
                      <c:pt idx="177">
                        <c:v>2485.7375043210059</c:v>
                      </c:pt>
                      <c:pt idx="178">
                        <c:v>2487.5130689981588</c:v>
                      </c:pt>
                      <c:pt idx="179">
                        <c:v>2489.298693531839</c:v>
                      </c:pt>
                      <c:pt idx="180">
                        <c:v>2491.0943779220474</c:v>
                      </c:pt>
                      <c:pt idx="181">
                        <c:v>2492.9001221687836</c:v>
                      </c:pt>
                      <c:pt idx="182">
                        <c:v>2494.7159262720475</c:v>
                      </c:pt>
                      <c:pt idx="183">
                        <c:v>2496.5417902318395</c:v>
                      </c:pt>
                      <c:pt idx="184">
                        <c:v>2498.3777140481589</c:v>
                      </c:pt>
                      <c:pt idx="185">
                        <c:v>2500.2236977210059</c:v>
                      </c:pt>
                      <c:pt idx="186">
                        <c:v>2502.0797412503807</c:v>
                      </c:pt>
                      <c:pt idx="187">
                        <c:v>2503.9458446362837</c:v>
                      </c:pt>
                      <c:pt idx="188">
                        <c:v>2505.8220078787144</c:v>
                      </c:pt>
                      <c:pt idx="189">
                        <c:v>2507.7082309776724</c:v>
                      </c:pt>
                      <c:pt idx="190">
                        <c:v>2509.6045139331586</c:v>
                      </c:pt>
                      <c:pt idx="191">
                        <c:v>2511.5108567451725</c:v>
                      </c:pt>
                      <c:pt idx="192">
                        <c:v>2513.4272594137142</c:v>
                      </c:pt>
                      <c:pt idx="193">
                        <c:v>2515.3537219387836</c:v>
                      </c:pt>
                      <c:pt idx="194">
                        <c:v>2517.2902443203811</c:v>
                      </c:pt>
                      <c:pt idx="195">
                        <c:v>2519.236826558506</c:v>
                      </c:pt>
                      <c:pt idx="196">
                        <c:v>2521.1934686531586</c:v>
                      </c:pt>
                      <c:pt idx="197">
                        <c:v>2523.1601706043393</c:v>
                      </c:pt>
                      <c:pt idx="198">
                        <c:v>2525.1369324120478</c:v>
                      </c:pt>
                      <c:pt idx="199">
                        <c:v>2527.1237540762836</c:v>
                      </c:pt>
                      <c:pt idx="200">
                        <c:v>2529.1206355970476</c:v>
                      </c:pt>
                      <c:pt idx="201">
                        <c:v>2531.1275769743393</c:v>
                      </c:pt>
                      <c:pt idx="202">
                        <c:v>2533.1445782081587</c:v>
                      </c:pt>
                      <c:pt idx="203">
                        <c:v>2535.1716392985059</c:v>
                      </c:pt>
                      <c:pt idx="204">
                        <c:v>2537.2087602453807</c:v>
                      </c:pt>
                      <c:pt idx="205">
                        <c:v>2539.2559410487838</c:v>
                      </c:pt>
                      <c:pt idx="206">
                        <c:v>2541.3131817087142</c:v>
                      </c:pt>
                      <c:pt idx="207">
                        <c:v>2543.3804822251727</c:v>
                      </c:pt>
                      <c:pt idx="208">
                        <c:v>2545.4578425981585</c:v>
                      </c:pt>
                      <c:pt idx="209">
                        <c:v>2547.5452628276726</c:v>
                      </c:pt>
                      <c:pt idx="210">
                        <c:v>2549.6427429137143</c:v>
                      </c:pt>
                      <c:pt idx="211">
                        <c:v>2551.7502828562838</c:v>
                      </c:pt>
                      <c:pt idx="212">
                        <c:v>2553.867882655381</c:v>
                      </c:pt>
                      <c:pt idx="213">
                        <c:v>2555.9955423110059</c:v>
                      </c:pt>
                      <c:pt idx="214">
                        <c:v>2558.1332618231586</c:v>
                      </c:pt>
                      <c:pt idx="215">
                        <c:v>2560.281041191839</c:v>
                      </c:pt>
                      <c:pt idx="216">
                        <c:v>2562.4388804170476</c:v>
                      </c:pt>
                      <c:pt idx="217">
                        <c:v>2564.6067794987839</c:v>
                      </c:pt>
                      <c:pt idx="218">
                        <c:v>2566.7847384370475</c:v>
                      </c:pt>
                      <c:pt idx="219">
                        <c:v>2568.9727572318393</c:v>
                      </c:pt>
                      <c:pt idx="220">
                        <c:v>2571.1708358831588</c:v>
                      </c:pt>
                      <c:pt idx="221">
                        <c:v>2573.3789743910061</c:v>
                      </c:pt>
                      <c:pt idx="222">
                        <c:v>2575.5971727553811</c:v>
                      </c:pt>
                      <c:pt idx="223">
                        <c:v>2577.8254309762838</c:v>
                      </c:pt>
                      <c:pt idx="224">
                        <c:v>2580.0637490537142</c:v>
                      </c:pt>
                      <c:pt idx="225">
                        <c:v>2582.3121269876724</c:v>
                      </c:pt>
                      <c:pt idx="226">
                        <c:v>2584.5705647781588</c:v>
                      </c:pt>
                      <c:pt idx="227">
                        <c:v>2586.8390624251724</c:v>
                      </c:pt>
                      <c:pt idx="228">
                        <c:v>2589.1176199287142</c:v>
                      </c:pt>
                      <c:pt idx="229">
                        <c:v>2591.4062372887838</c:v>
                      </c:pt>
                      <c:pt idx="230">
                        <c:v>2593.7049145053807</c:v>
                      </c:pt>
                      <c:pt idx="231">
                        <c:v>2596.0136515785057</c:v>
                      </c:pt>
                      <c:pt idx="232">
                        <c:v>2598.3324485081584</c:v>
                      </c:pt>
                      <c:pt idx="233">
                        <c:v>2600.6613052943394</c:v>
                      </c:pt>
                      <c:pt idx="234">
                        <c:v>2603.0002219370476</c:v>
                      </c:pt>
                      <c:pt idx="235">
                        <c:v>2605.3491984362836</c:v>
                      </c:pt>
                      <c:pt idx="236">
                        <c:v>2607.7082347920477</c:v>
                      </c:pt>
                      <c:pt idx="237">
                        <c:v>2610.0773310043392</c:v>
                      </c:pt>
                      <c:pt idx="238">
                        <c:v>2612.4564870731588</c:v>
                      </c:pt>
                      <c:pt idx="239">
                        <c:v>2614.8457029985057</c:v>
                      </c:pt>
                      <c:pt idx="240">
                        <c:v>2617.2449787803807</c:v>
                      </c:pt>
                      <c:pt idx="241">
                        <c:v>2619.6543144187835</c:v>
                      </c:pt>
                      <c:pt idx="242">
                        <c:v>2622.0737099137141</c:v>
                      </c:pt>
                      <c:pt idx="243">
                        <c:v>2624.5031652651724</c:v>
                      </c:pt>
                      <c:pt idx="244">
                        <c:v>2626.9426804731588</c:v>
                      </c:pt>
                      <c:pt idx="245">
                        <c:v>2629.3922555376726</c:v>
                      </c:pt>
                      <c:pt idx="246">
                        <c:v>2631.851890458714</c:v>
                      </c:pt>
                      <c:pt idx="247">
                        <c:v>2634.3215852362837</c:v>
                      </c:pt>
                      <c:pt idx="248">
                        <c:v>2636.8013398703811</c:v>
                      </c:pt>
                      <c:pt idx="249">
                        <c:v>2639.2911543610057</c:v>
                      </c:pt>
                      <c:pt idx="250">
                        <c:v>2641.7910287081586</c:v>
                      </c:pt>
                      <c:pt idx="251">
                        <c:v>2644.3009629118392</c:v>
                      </c:pt>
                    </c:numCache>
                  </c:numRef>
                </c:yVal>
                <c:smooth val="1"/>
              </c15:ser>
            </c15:filteredScatterSeries>
            <c15:filteredScatterSeries>
              <c15:ser>
                <c:idx val="19"/>
                <c:order val="18"/>
                <c:tx>
                  <c:strRef>
                    <c:extLst xmlns:c16r2="http://schemas.microsoft.com/office/drawing/2015/06/chart" xmlns:c15="http://schemas.microsoft.com/office/drawing/2012/chart">
                      <c:ext xmlns:c15="http://schemas.microsoft.com/office/drawing/2012/chart" uri="{02D57815-91ED-43cb-92C2-25804820EDAC}">
                        <c15:formulaRef>
                          <c15:sqref>Ausgabeblatt!$AB$46:$AB$47</c15:sqref>
                        </c15:formulaRef>
                      </c:ext>
                    </c:extLst>
                    <c:strCache>
                      <c:ptCount val="2"/>
                      <c:pt idx="0">
                        <c:v>FW24%</c:v>
                      </c:pt>
                      <c:pt idx="1">
                        <c:v>in N</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extLst xmlns:c16r2="http://schemas.microsoft.com/office/drawing/2015/06/chart" xmlns:c15="http://schemas.microsoft.com/office/drawing/2012/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6r2="http://schemas.microsoft.com/office/drawing/2015/06/chart" xmlns:c15="http://schemas.microsoft.com/office/drawing/2012/chart">
                      <c:ext xmlns:c15="http://schemas.microsoft.com/office/drawing/2012/chart" uri="{02D57815-91ED-43cb-92C2-25804820EDAC}">
                        <c15:formulaRef>
                          <c15:sqref>Ausgabeblatt!$AB$48:$AB$299</c15:sqref>
                        </c15:formulaRef>
                      </c:ext>
                    </c:extLst>
                    <c:numCache>
                      <c:formatCode>0</c:formatCode>
                      <c:ptCount val="252"/>
                      <c:pt idx="1">
                        <c:v>2741.1059967557962</c:v>
                      </c:pt>
                      <c:pt idx="2">
                        <c:v>2741.1110266840601</c:v>
                      </c:pt>
                      <c:pt idx="3">
                        <c:v>2741.1261164688522</c:v>
                      </c:pt>
                      <c:pt idx="4">
                        <c:v>2741.1512661101715</c:v>
                      </c:pt>
                      <c:pt idx="5">
                        <c:v>2741.1864756080186</c:v>
                      </c:pt>
                      <c:pt idx="6">
                        <c:v>2741.2317449623938</c:v>
                      </c:pt>
                      <c:pt idx="7">
                        <c:v>2741.2870741732963</c:v>
                      </c:pt>
                      <c:pt idx="8">
                        <c:v>2741.352463240727</c:v>
                      </c:pt>
                      <c:pt idx="9">
                        <c:v>2741.4279121646855</c:v>
                      </c:pt>
                      <c:pt idx="10">
                        <c:v>2741.5134209451712</c:v>
                      </c:pt>
                      <c:pt idx="11">
                        <c:v>2741.6089895821851</c:v>
                      </c:pt>
                      <c:pt idx="12">
                        <c:v>2741.7146180757268</c:v>
                      </c:pt>
                      <c:pt idx="13">
                        <c:v>2741.8303064257966</c:v>
                      </c:pt>
                      <c:pt idx="14">
                        <c:v>2741.9560546323937</c:v>
                      </c:pt>
                      <c:pt idx="15">
                        <c:v>2742.0918626955186</c:v>
                      </c:pt>
                      <c:pt idx="16">
                        <c:v>2742.2377306151716</c:v>
                      </c:pt>
                      <c:pt idx="17">
                        <c:v>2742.3936583913519</c:v>
                      </c:pt>
                      <c:pt idx="18">
                        <c:v>2742.5596460240604</c:v>
                      </c:pt>
                      <c:pt idx="19">
                        <c:v>2742.7356935132966</c:v>
                      </c:pt>
                      <c:pt idx="20">
                        <c:v>2742.9218008590601</c:v>
                      </c:pt>
                      <c:pt idx="21">
                        <c:v>2743.1179680613518</c:v>
                      </c:pt>
                      <c:pt idx="22">
                        <c:v>2743.3241951201712</c:v>
                      </c:pt>
                      <c:pt idx="23">
                        <c:v>2743.5404820355188</c:v>
                      </c:pt>
                      <c:pt idx="24">
                        <c:v>2743.7668288073937</c:v>
                      </c:pt>
                      <c:pt idx="25">
                        <c:v>2744.0032354357963</c:v>
                      </c:pt>
                      <c:pt idx="26">
                        <c:v>2744.2497019207271</c:v>
                      </c:pt>
                      <c:pt idx="27">
                        <c:v>2744.5062282621852</c:v>
                      </c:pt>
                      <c:pt idx="28">
                        <c:v>2744.7728144601715</c:v>
                      </c:pt>
                      <c:pt idx="29">
                        <c:v>2745.0494605146855</c:v>
                      </c:pt>
                      <c:pt idx="30">
                        <c:v>2745.3361664257268</c:v>
                      </c:pt>
                      <c:pt idx="31">
                        <c:v>2745.6329321932963</c:v>
                      </c:pt>
                      <c:pt idx="32">
                        <c:v>2745.9397578173935</c:v>
                      </c:pt>
                      <c:pt idx="33">
                        <c:v>2746.2566432980188</c:v>
                      </c:pt>
                      <c:pt idx="34">
                        <c:v>2746.5835886351715</c:v>
                      </c:pt>
                      <c:pt idx="35">
                        <c:v>2746.9205938288519</c:v>
                      </c:pt>
                      <c:pt idx="36">
                        <c:v>2747.2676588790605</c:v>
                      </c:pt>
                      <c:pt idx="37">
                        <c:v>2747.6247837857964</c:v>
                      </c:pt>
                      <c:pt idx="38">
                        <c:v>2747.9919685490604</c:v>
                      </c:pt>
                      <c:pt idx="39">
                        <c:v>2748.3692131688522</c:v>
                      </c:pt>
                      <c:pt idx="40">
                        <c:v>2748.7565176451712</c:v>
                      </c:pt>
                      <c:pt idx="41">
                        <c:v>2749.1538819780185</c:v>
                      </c:pt>
                      <c:pt idx="42">
                        <c:v>2749.5613061673935</c:v>
                      </c:pt>
                      <c:pt idx="43">
                        <c:v>2749.9787902132966</c:v>
                      </c:pt>
                      <c:pt idx="44">
                        <c:v>2750.4063341157271</c:v>
                      </c:pt>
                      <c:pt idx="45">
                        <c:v>2750.8439378746853</c:v>
                      </c:pt>
                      <c:pt idx="46">
                        <c:v>2751.2916014901716</c:v>
                      </c:pt>
                      <c:pt idx="47">
                        <c:v>2751.7493249621853</c:v>
                      </c:pt>
                      <c:pt idx="48">
                        <c:v>2752.2171082907271</c:v>
                      </c:pt>
                      <c:pt idx="49">
                        <c:v>2752.6949514757962</c:v>
                      </c:pt>
                      <c:pt idx="50">
                        <c:v>2753.1828545173935</c:v>
                      </c:pt>
                      <c:pt idx="51">
                        <c:v>2753.6808174155185</c:v>
                      </c:pt>
                      <c:pt idx="52">
                        <c:v>2754.1888401701713</c:v>
                      </c:pt>
                      <c:pt idx="53">
                        <c:v>2754.7069227813518</c:v>
                      </c:pt>
                      <c:pt idx="54">
                        <c:v>2755.2350652490604</c:v>
                      </c:pt>
                      <c:pt idx="55">
                        <c:v>2755.7732675732964</c:v>
                      </c:pt>
                      <c:pt idx="56">
                        <c:v>2756.3215297540601</c:v>
                      </c:pt>
                      <c:pt idx="57">
                        <c:v>2756.8798517913519</c:v>
                      </c:pt>
                      <c:pt idx="58">
                        <c:v>2757.4482336851715</c:v>
                      </c:pt>
                      <c:pt idx="59">
                        <c:v>2758.0266754355184</c:v>
                      </c:pt>
                      <c:pt idx="60">
                        <c:v>2758.6151770423935</c:v>
                      </c:pt>
                      <c:pt idx="61">
                        <c:v>2759.2137385057963</c:v>
                      </c:pt>
                      <c:pt idx="62">
                        <c:v>2759.8223598257268</c:v>
                      </c:pt>
                      <c:pt idx="63">
                        <c:v>2760.4410410021851</c:v>
                      </c:pt>
                      <c:pt idx="64">
                        <c:v>2761.0697820351716</c:v>
                      </c:pt>
                      <c:pt idx="65">
                        <c:v>2761.7085829246853</c:v>
                      </c:pt>
                      <c:pt idx="66">
                        <c:v>2762.3574436707268</c:v>
                      </c:pt>
                      <c:pt idx="67">
                        <c:v>2763.0163642732964</c:v>
                      </c:pt>
                      <c:pt idx="68">
                        <c:v>2763.6853447323938</c:v>
                      </c:pt>
                      <c:pt idx="69">
                        <c:v>2764.3643850480184</c:v>
                      </c:pt>
                      <c:pt idx="70">
                        <c:v>2765.0534852201713</c:v>
                      </c:pt>
                      <c:pt idx="71">
                        <c:v>2765.7526452488519</c:v>
                      </c:pt>
                      <c:pt idx="72">
                        <c:v>2766.4618651340602</c:v>
                      </c:pt>
                      <c:pt idx="73">
                        <c:v>2767.1811448757962</c:v>
                      </c:pt>
                      <c:pt idx="74">
                        <c:v>2767.9104844740605</c:v>
                      </c:pt>
                      <c:pt idx="75">
                        <c:v>2768.649883928852</c:v>
                      </c:pt>
                      <c:pt idx="76">
                        <c:v>2769.3993432401712</c:v>
                      </c:pt>
                      <c:pt idx="77">
                        <c:v>2770.1588624080186</c:v>
                      </c:pt>
                      <c:pt idx="78">
                        <c:v>2770.9284414323938</c:v>
                      </c:pt>
                      <c:pt idx="79">
                        <c:v>2771.7080803132963</c:v>
                      </c:pt>
                      <c:pt idx="80">
                        <c:v>2772.4977790507269</c:v>
                      </c:pt>
                      <c:pt idx="81">
                        <c:v>2773.2975376446852</c:v>
                      </c:pt>
                      <c:pt idx="82">
                        <c:v>2774.1073560951713</c:v>
                      </c:pt>
                      <c:pt idx="83">
                        <c:v>2774.9272344021851</c:v>
                      </c:pt>
                      <c:pt idx="84">
                        <c:v>2775.7571725657272</c:v>
                      </c:pt>
                      <c:pt idx="85">
                        <c:v>2776.5971705857964</c:v>
                      </c:pt>
                      <c:pt idx="86">
                        <c:v>2777.4472284623935</c:v>
                      </c:pt>
                      <c:pt idx="87">
                        <c:v>2778.3073461955187</c:v>
                      </c:pt>
                      <c:pt idx="88">
                        <c:v>2779.1775237851716</c:v>
                      </c:pt>
                      <c:pt idx="89">
                        <c:v>2780.0577612313518</c:v>
                      </c:pt>
                      <c:pt idx="90">
                        <c:v>2780.9480585340602</c:v>
                      </c:pt>
                      <c:pt idx="91">
                        <c:v>2781.8484156932964</c:v>
                      </c:pt>
                      <c:pt idx="92">
                        <c:v>2782.7588327090602</c:v>
                      </c:pt>
                      <c:pt idx="93">
                        <c:v>2783.6793095813518</c:v>
                      </c:pt>
                      <c:pt idx="94">
                        <c:v>2784.6098463101716</c:v>
                      </c:pt>
                      <c:pt idx="95">
                        <c:v>2785.5504428955187</c:v>
                      </c:pt>
                      <c:pt idx="96">
                        <c:v>2786.5010993373935</c:v>
                      </c:pt>
                      <c:pt idx="97">
                        <c:v>2787.4618156357965</c:v>
                      </c:pt>
                      <c:pt idx="98">
                        <c:v>2788.4325917907272</c:v>
                      </c:pt>
                      <c:pt idx="99">
                        <c:v>2789.4134278021852</c:v>
                      </c:pt>
                      <c:pt idx="100">
                        <c:v>2790.4043236701714</c:v>
                      </c:pt>
                      <c:pt idx="101">
                        <c:v>2791.4052793946853</c:v>
                      </c:pt>
                      <c:pt idx="102">
                        <c:v>2792.4162949757269</c:v>
                      </c:pt>
                      <c:pt idx="103">
                        <c:v>2793.4373704132963</c:v>
                      </c:pt>
                      <c:pt idx="104">
                        <c:v>2794.4685057073939</c:v>
                      </c:pt>
                      <c:pt idx="105">
                        <c:v>2795.5097008580187</c:v>
                      </c:pt>
                      <c:pt idx="106">
                        <c:v>2796.5609558651713</c:v>
                      </c:pt>
                      <c:pt idx="107">
                        <c:v>2797.6222707288521</c:v>
                      </c:pt>
                      <c:pt idx="108">
                        <c:v>2798.6936454490601</c:v>
                      </c:pt>
                      <c:pt idx="109">
                        <c:v>2799.7750800257963</c:v>
                      </c:pt>
                      <c:pt idx="110">
                        <c:v>2800.8665744590603</c:v>
                      </c:pt>
                      <c:pt idx="111">
                        <c:v>2801.968128748852</c:v>
                      </c:pt>
                      <c:pt idx="112">
                        <c:v>2803.0797428951714</c:v>
                      </c:pt>
                      <c:pt idx="113">
                        <c:v>2804.2014168980186</c:v>
                      </c:pt>
                      <c:pt idx="114">
                        <c:v>2805.3331507573935</c:v>
                      </c:pt>
                      <c:pt idx="115">
                        <c:v>2806.4749444732965</c:v>
                      </c:pt>
                      <c:pt idx="116">
                        <c:v>2807.6267980457269</c:v>
                      </c:pt>
                      <c:pt idx="117">
                        <c:v>2808.7887114746854</c:v>
                      </c:pt>
                      <c:pt idx="118">
                        <c:v>2809.9606847601713</c:v>
                      </c:pt>
                      <c:pt idx="119">
                        <c:v>2811.1427179021853</c:v>
                      </c:pt>
                      <c:pt idx="120">
                        <c:v>2812.334810900727</c:v>
                      </c:pt>
                      <c:pt idx="121">
                        <c:v>2813.5369637557965</c:v>
                      </c:pt>
                      <c:pt idx="122">
                        <c:v>2814.7491764673937</c:v>
                      </c:pt>
                      <c:pt idx="123">
                        <c:v>2815.9714490355186</c:v>
                      </c:pt>
                      <c:pt idx="124">
                        <c:v>2817.2037814601713</c:v>
                      </c:pt>
                      <c:pt idx="125">
                        <c:v>2818.4461737413521</c:v>
                      </c:pt>
                      <c:pt idx="126">
                        <c:v>2819.6986258790603</c:v>
                      </c:pt>
                      <c:pt idx="127">
                        <c:v>2820.9611378732966</c:v>
                      </c:pt>
                      <c:pt idx="128">
                        <c:v>2822.2337097240602</c:v>
                      </c:pt>
                      <c:pt idx="129">
                        <c:v>2823.516341431352</c:v>
                      </c:pt>
                      <c:pt idx="130">
                        <c:v>2824.8090329951715</c:v>
                      </c:pt>
                      <c:pt idx="131">
                        <c:v>2826.1117844155187</c:v>
                      </c:pt>
                      <c:pt idx="132">
                        <c:v>2827.4245956923937</c:v>
                      </c:pt>
                      <c:pt idx="133">
                        <c:v>2828.7474668257964</c:v>
                      </c:pt>
                      <c:pt idx="134">
                        <c:v>2830.0803978157269</c:v>
                      </c:pt>
                      <c:pt idx="135">
                        <c:v>2831.4233886621851</c:v>
                      </c:pt>
                      <c:pt idx="136">
                        <c:v>2832.7764393651714</c:v>
                      </c:pt>
                      <c:pt idx="137">
                        <c:v>2834.1395499246855</c:v>
                      </c:pt>
                      <c:pt idx="138">
                        <c:v>2835.5127203407269</c:v>
                      </c:pt>
                      <c:pt idx="139">
                        <c:v>2836.8959506132965</c:v>
                      </c:pt>
                      <c:pt idx="140">
                        <c:v>2838.2892407423938</c:v>
                      </c:pt>
                      <c:pt idx="141">
                        <c:v>2839.6925907280188</c:v>
                      </c:pt>
                      <c:pt idx="142">
                        <c:v>2841.1060005701715</c:v>
                      </c:pt>
                      <c:pt idx="143">
                        <c:v>2842.529470268852</c:v>
                      </c:pt>
                      <c:pt idx="144">
                        <c:v>2843.9629998240603</c:v>
                      </c:pt>
                      <c:pt idx="145">
                        <c:v>2845.4065892357967</c:v>
                      </c:pt>
                      <c:pt idx="146">
                        <c:v>2846.8602385040604</c:v>
                      </c:pt>
                      <c:pt idx="147">
                        <c:v>2848.3239476288518</c:v>
                      </c:pt>
                      <c:pt idx="148">
                        <c:v>2849.7977166101714</c:v>
                      </c:pt>
                      <c:pt idx="149">
                        <c:v>2851.2815454480187</c:v>
                      </c:pt>
                      <c:pt idx="150">
                        <c:v>2852.7754341423938</c:v>
                      </c:pt>
                      <c:pt idx="151">
                        <c:v>2854.2793826932966</c:v>
                      </c:pt>
                      <c:pt idx="152">
                        <c:v>2855.7933911007271</c:v>
                      </c:pt>
                      <c:pt idx="153">
                        <c:v>2857.3174593646854</c:v>
                      </c:pt>
                      <c:pt idx="154">
                        <c:v>2858.8515874851714</c:v>
                      </c:pt>
                      <c:pt idx="155">
                        <c:v>2860.3957754621852</c:v>
                      </c:pt>
                      <c:pt idx="156">
                        <c:v>2861.9500232957271</c:v>
                      </c:pt>
                      <c:pt idx="157">
                        <c:v>2863.5143309857963</c:v>
                      </c:pt>
                      <c:pt idx="158">
                        <c:v>2865.0886985323937</c:v>
                      </c:pt>
                      <c:pt idx="159">
                        <c:v>2866.6731259355188</c:v>
                      </c:pt>
                      <c:pt idx="160">
                        <c:v>2868.2676131951712</c:v>
                      </c:pt>
                      <c:pt idx="161">
                        <c:v>2869.8721603113518</c:v>
                      </c:pt>
                      <c:pt idx="162">
                        <c:v>2871.4867672840601</c:v>
                      </c:pt>
                      <c:pt idx="163">
                        <c:v>2873.1114341132961</c:v>
                      </c:pt>
                      <c:pt idx="164">
                        <c:v>2874.7461607990604</c:v>
                      </c:pt>
                      <c:pt idx="165">
                        <c:v>2876.3909473413519</c:v>
                      </c:pt>
                      <c:pt idx="166">
                        <c:v>2878.0457937401716</c:v>
                      </c:pt>
                      <c:pt idx="167">
                        <c:v>2879.7106999955186</c:v>
                      </c:pt>
                      <c:pt idx="168">
                        <c:v>2881.3856661073937</c:v>
                      </c:pt>
                      <c:pt idx="169">
                        <c:v>2883.0706920757966</c:v>
                      </c:pt>
                      <c:pt idx="170">
                        <c:v>2884.7657779007268</c:v>
                      </c:pt>
                      <c:pt idx="171">
                        <c:v>2886.4709235821852</c:v>
                      </c:pt>
                      <c:pt idx="172">
                        <c:v>2888.1861291201712</c:v>
                      </c:pt>
                      <c:pt idx="173">
                        <c:v>2889.9113945146855</c:v>
                      </c:pt>
                      <c:pt idx="174">
                        <c:v>2891.6467197657271</c:v>
                      </c:pt>
                      <c:pt idx="175">
                        <c:v>2893.3921048732964</c:v>
                      </c:pt>
                      <c:pt idx="176">
                        <c:v>2895.1475498373939</c:v>
                      </c:pt>
                      <c:pt idx="177">
                        <c:v>2896.9130546580186</c:v>
                      </c:pt>
                      <c:pt idx="178">
                        <c:v>2898.6886193351716</c:v>
                      </c:pt>
                      <c:pt idx="179">
                        <c:v>2900.4742438688518</c:v>
                      </c:pt>
                      <c:pt idx="180">
                        <c:v>2902.2699282590602</c:v>
                      </c:pt>
                      <c:pt idx="181">
                        <c:v>2904.0756725057963</c:v>
                      </c:pt>
                      <c:pt idx="182">
                        <c:v>2905.8914766090602</c:v>
                      </c:pt>
                      <c:pt idx="183">
                        <c:v>2907.7173405688518</c:v>
                      </c:pt>
                      <c:pt idx="184">
                        <c:v>2909.5532643851716</c:v>
                      </c:pt>
                      <c:pt idx="185">
                        <c:v>2911.3992480580187</c:v>
                      </c:pt>
                      <c:pt idx="186">
                        <c:v>2913.2552915873935</c:v>
                      </c:pt>
                      <c:pt idx="187">
                        <c:v>2915.1213949732964</c:v>
                      </c:pt>
                      <c:pt idx="188">
                        <c:v>2916.9975582157267</c:v>
                      </c:pt>
                      <c:pt idx="189">
                        <c:v>2918.8837813146852</c:v>
                      </c:pt>
                      <c:pt idx="190">
                        <c:v>2920.7800642701714</c:v>
                      </c:pt>
                      <c:pt idx="191">
                        <c:v>2922.6864070821853</c:v>
                      </c:pt>
                      <c:pt idx="192">
                        <c:v>2924.6028097507269</c:v>
                      </c:pt>
                      <c:pt idx="193">
                        <c:v>2926.5292722757963</c:v>
                      </c:pt>
                      <c:pt idx="194">
                        <c:v>2928.4657946573934</c:v>
                      </c:pt>
                      <c:pt idx="195">
                        <c:v>2930.4123768955187</c:v>
                      </c:pt>
                      <c:pt idx="196">
                        <c:v>2932.3690189901713</c:v>
                      </c:pt>
                      <c:pt idx="197">
                        <c:v>2934.3357209413521</c:v>
                      </c:pt>
                      <c:pt idx="198">
                        <c:v>2936.3124827490601</c:v>
                      </c:pt>
                      <c:pt idx="199">
                        <c:v>2938.2993044132963</c:v>
                      </c:pt>
                      <c:pt idx="200">
                        <c:v>2940.2961859340603</c:v>
                      </c:pt>
                      <c:pt idx="201">
                        <c:v>2942.303127311352</c:v>
                      </c:pt>
                      <c:pt idx="202">
                        <c:v>2944.3201285451714</c:v>
                      </c:pt>
                      <c:pt idx="203">
                        <c:v>2946.3471896355186</c:v>
                      </c:pt>
                      <c:pt idx="204">
                        <c:v>2948.3843105823935</c:v>
                      </c:pt>
                      <c:pt idx="205">
                        <c:v>2950.4314913857966</c:v>
                      </c:pt>
                      <c:pt idx="206">
                        <c:v>2952.4887320457269</c:v>
                      </c:pt>
                      <c:pt idx="207">
                        <c:v>2954.5560325621855</c:v>
                      </c:pt>
                      <c:pt idx="208">
                        <c:v>2956.6333929351713</c:v>
                      </c:pt>
                      <c:pt idx="209">
                        <c:v>2958.7208131646853</c:v>
                      </c:pt>
                      <c:pt idx="210">
                        <c:v>2960.818293250727</c:v>
                      </c:pt>
                      <c:pt idx="211">
                        <c:v>2962.9258331932965</c:v>
                      </c:pt>
                      <c:pt idx="212">
                        <c:v>2965.0434329923937</c:v>
                      </c:pt>
                      <c:pt idx="213">
                        <c:v>2967.1710926480187</c:v>
                      </c:pt>
                      <c:pt idx="214">
                        <c:v>2969.3088121601713</c:v>
                      </c:pt>
                      <c:pt idx="215">
                        <c:v>2971.4565915288522</c:v>
                      </c:pt>
                      <c:pt idx="216">
                        <c:v>2973.6144307540603</c:v>
                      </c:pt>
                      <c:pt idx="217">
                        <c:v>2975.7823298357962</c:v>
                      </c:pt>
                      <c:pt idx="218">
                        <c:v>2977.9602887740602</c:v>
                      </c:pt>
                      <c:pt idx="219">
                        <c:v>2980.148307568852</c:v>
                      </c:pt>
                      <c:pt idx="220">
                        <c:v>2982.3463862201716</c:v>
                      </c:pt>
                      <c:pt idx="221">
                        <c:v>2984.5545247280188</c:v>
                      </c:pt>
                      <c:pt idx="222">
                        <c:v>2986.7727230923938</c:v>
                      </c:pt>
                      <c:pt idx="223">
                        <c:v>2989.0009813132965</c:v>
                      </c:pt>
                      <c:pt idx="224">
                        <c:v>2991.239299390727</c:v>
                      </c:pt>
                      <c:pt idx="225">
                        <c:v>2993.4876773246851</c:v>
                      </c:pt>
                      <c:pt idx="226">
                        <c:v>2995.7461151151715</c:v>
                      </c:pt>
                      <c:pt idx="227">
                        <c:v>2998.0146127621852</c:v>
                      </c:pt>
                      <c:pt idx="228">
                        <c:v>3000.293170265727</c:v>
                      </c:pt>
                      <c:pt idx="229">
                        <c:v>3002.5817876257966</c:v>
                      </c:pt>
                      <c:pt idx="230">
                        <c:v>3004.8804648423934</c:v>
                      </c:pt>
                      <c:pt idx="231">
                        <c:v>3007.1892019155184</c:v>
                      </c:pt>
                      <c:pt idx="232">
                        <c:v>3009.5079988451716</c:v>
                      </c:pt>
                      <c:pt idx="233">
                        <c:v>3011.8368556313521</c:v>
                      </c:pt>
                      <c:pt idx="234">
                        <c:v>3014.1757722740604</c:v>
                      </c:pt>
                      <c:pt idx="235">
                        <c:v>3016.5247487732963</c:v>
                      </c:pt>
                      <c:pt idx="236">
                        <c:v>3018.8837851290605</c:v>
                      </c:pt>
                      <c:pt idx="237">
                        <c:v>3021.2528813413519</c:v>
                      </c:pt>
                      <c:pt idx="238">
                        <c:v>3023.6320374101715</c:v>
                      </c:pt>
                      <c:pt idx="239">
                        <c:v>3026.0212533355188</c:v>
                      </c:pt>
                      <c:pt idx="240">
                        <c:v>3028.4205291173935</c:v>
                      </c:pt>
                      <c:pt idx="241">
                        <c:v>3030.8298647557963</c:v>
                      </c:pt>
                      <c:pt idx="242">
                        <c:v>3033.2492602507268</c:v>
                      </c:pt>
                      <c:pt idx="243">
                        <c:v>3035.6787156021855</c:v>
                      </c:pt>
                      <c:pt idx="244">
                        <c:v>3038.1182308101716</c:v>
                      </c:pt>
                      <c:pt idx="245">
                        <c:v>3040.5678058746853</c:v>
                      </c:pt>
                      <c:pt idx="246">
                        <c:v>3043.0274407957268</c:v>
                      </c:pt>
                      <c:pt idx="247">
                        <c:v>3045.4971355732964</c:v>
                      </c:pt>
                      <c:pt idx="248">
                        <c:v>3047.9768902073938</c:v>
                      </c:pt>
                      <c:pt idx="249">
                        <c:v>3050.4667046980185</c:v>
                      </c:pt>
                      <c:pt idx="250">
                        <c:v>3052.9665790451713</c:v>
                      </c:pt>
                      <c:pt idx="251">
                        <c:v>3055.4765132488519</c:v>
                      </c:pt>
                    </c:numCache>
                  </c:numRef>
                </c:yVal>
                <c:smooth val="1"/>
              </c15:ser>
            </c15:filteredScatterSeries>
          </c:ext>
        </c:extLst>
      </c:scatterChart>
      <c:scatterChart>
        <c:scatterStyle val="smoothMarker"/>
        <c:varyColors val="0"/>
        <c:dLbls>
          <c:showLegendKey val="0"/>
          <c:showVal val="0"/>
          <c:showCatName val="0"/>
          <c:showSerName val="0"/>
          <c:showPercent val="0"/>
          <c:showBubbleSize val="0"/>
        </c:dLbls>
        <c:axId val="479562816"/>
        <c:axId val="479569480"/>
        <c:extLst xmlns:c16r2="http://schemas.microsoft.com/office/drawing/2015/06/chart">
          <c:ext xmlns:c15="http://schemas.microsoft.com/office/drawing/2012/chart" uri="{02D57815-91ED-43cb-92C2-25804820EDAC}">
            <c15:filteredScatterSeries>
              <c15:ser>
                <c:idx val="2"/>
                <c:order val="1"/>
                <c:tx>
                  <c:strRef>
                    <c:extLst xmlns:c16r2="http://schemas.microsoft.com/office/drawing/2015/06/chart">
                      <c:ext uri="{02D57815-91ED-43cb-92C2-25804820EDAC}">
                        <c15:formulaRef>
                          <c15:sqref>Ausgabeblatt!$AF$46:$AF$47</c15:sqref>
                        </c15:formulaRef>
                      </c:ext>
                    </c:extLst>
                    <c:strCache>
                      <c:ptCount val="2"/>
                      <c:pt idx="0">
                        <c:v>FWL</c:v>
                      </c:pt>
                      <c:pt idx="1">
                        <c:v>in N</c:v>
                      </c:pt>
                    </c:strCache>
                  </c:strRef>
                </c:tx>
                <c:spPr>
                  <a:ln w="44450" cap="rnd">
                    <a:solidFill>
                      <a:srgbClr val="00B0F0"/>
                    </a:solidFill>
                    <a:round/>
                  </a:ln>
                  <a:effectLst/>
                </c:spPr>
                <c:marker>
                  <c:symbol val="none"/>
                </c:marker>
                <c:xVal>
                  <c:numRef>
                    <c:extLst xmlns:c16r2="http://schemas.microsoft.com/office/drawing/2015/06/chart">
                      <c:ex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6r2="http://schemas.microsoft.com/office/drawing/2015/06/chart">
                      <c:ext uri="{02D57815-91ED-43cb-92C2-25804820EDAC}">
                        <c15:formulaRef>
                          <c15:sqref>Ausgabeblatt!$AF$48:$AF$299</c15:sqref>
                        </c15:formulaRef>
                      </c:ext>
                    </c:extLst>
                    <c:numCache>
                      <c:formatCode>0</c:formatCode>
                      <c:ptCount val="252"/>
                      <c:pt idx="1">
                        <c:v>0</c:v>
                      </c:pt>
                      <c:pt idx="2">
                        <c:v>5.0299282638888894E-3</c:v>
                      </c:pt>
                      <c:pt idx="3">
                        <c:v>2.0119713055555558E-2</c:v>
                      </c:pt>
                      <c:pt idx="4">
                        <c:v>4.5269354374999994E-2</c:v>
                      </c:pt>
                      <c:pt idx="5">
                        <c:v>8.047885222222223E-2</c:v>
                      </c:pt>
                      <c:pt idx="6">
                        <c:v>0.12574820659722225</c:v>
                      </c:pt>
                      <c:pt idx="7">
                        <c:v>0.18107741749999998</c:v>
                      </c:pt>
                      <c:pt idx="8">
                        <c:v>0.24646648493055556</c:v>
                      </c:pt>
                      <c:pt idx="9">
                        <c:v>0.32191540888888892</c:v>
                      </c:pt>
                      <c:pt idx="10">
                        <c:v>0.40742418937500002</c:v>
                      </c:pt>
                      <c:pt idx="11">
                        <c:v>0.50299282638888898</c:v>
                      </c:pt>
                      <c:pt idx="12">
                        <c:v>0.60862131993055568</c:v>
                      </c:pt>
                      <c:pt idx="13">
                        <c:v>0.72430966999999991</c:v>
                      </c:pt>
                      <c:pt idx="14">
                        <c:v>0.85005787659722221</c:v>
                      </c:pt>
                      <c:pt idx="15">
                        <c:v>0.98586593972222225</c:v>
                      </c:pt>
                      <c:pt idx="16">
                        <c:v>1.1317338593749999</c:v>
                      </c:pt>
                      <c:pt idx="17">
                        <c:v>1.2876616355555557</c:v>
                      </c:pt>
                      <c:pt idx="18">
                        <c:v>1.4536492682638891</c:v>
                      </c:pt>
                      <c:pt idx="19">
                        <c:v>1.6296967575000001</c:v>
                      </c:pt>
                      <c:pt idx="20">
                        <c:v>1.8158041032638892</c:v>
                      </c:pt>
                      <c:pt idx="21">
                        <c:v>2.0119713055555559</c:v>
                      </c:pt>
                      <c:pt idx="22">
                        <c:v>2.2181983643750005</c:v>
                      </c:pt>
                      <c:pt idx="23">
                        <c:v>2.4344852797222227</c:v>
                      </c:pt>
                      <c:pt idx="24">
                        <c:v>2.6608320515972217</c:v>
                      </c:pt>
                      <c:pt idx="25">
                        <c:v>2.8972386799999996</c:v>
                      </c:pt>
                      <c:pt idx="26">
                        <c:v>3.1437051649305552</c:v>
                      </c:pt>
                      <c:pt idx="27">
                        <c:v>3.4002315063888888</c:v>
                      </c:pt>
                      <c:pt idx="28">
                        <c:v>3.6668177043749997</c:v>
                      </c:pt>
                      <c:pt idx="29">
                        <c:v>3.943463758888889</c:v>
                      </c:pt>
                      <c:pt idx="30">
                        <c:v>4.2301696699305555</c:v>
                      </c:pt>
                      <c:pt idx="31">
                        <c:v>4.5269354374999997</c:v>
                      </c:pt>
                      <c:pt idx="32">
                        <c:v>4.8337610615972224</c:v>
                      </c:pt>
                      <c:pt idx="33">
                        <c:v>5.1506465422222227</c:v>
                      </c:pt>
                      <c:pt idx="34">
                        <c:v>5.4775918793750007</c:v>
                      </c:pt>
                      <c:pt idx="35">
                        <c:v>5.8145970730555563</c:v>
                      </c:pt>
                      <c:pt idx="36">
                        <c:v>6.1616621232638877</c:v>
                      </c:pt>
                      <c:pt idx="37">
                        <c:v>6.5187870300000004</c:v>
                      </c:pt>
                      <c:pt idx="38">
                        <c:v>6.885971793263888</c:v>
                      </c:pt>
                      <c:pt idx="39">
                        <c:v>7.2632164130555568</c:v>
                      </c:pt>
                      <c:pt idx="40">
                        <c:v>7.6505208893749987</c:v>
                      </c:pt>
                      <c:pt idx="41">
                        <c:v>8.0478852222222237</c:v>
                      </c:pt>
                      <c:pt idx="42">
                        <c:v>8.4553094115972218</c:v>
                      </c:pt>
                      <c:pt idx="43">
                        <c:v>8.872793457500002</c:v>
                      </c:pt>
                      <c:pt idx="44">
                        <c:v>9.3003373599305554</c:v>
                      </c:pt>
                      <c:pt idx="45">
                        <c:v>9.7379411188888909</c:v>
                      </c:pt>
                      <c:pt idx="46">
                        <c:v>10.185604734375</c:v>
                      </c:pt>
                      <c:pt idx="47">
                        <c:v>10.643328206388887</c:v>
                      </c:pt>
                      <c:pt idx="48">
                        <c:v>11.111111534930556</c:v>
                      </c:pt>
                      <c:pt idx="49">
                        <c:v>11.588954719999998</c:v>
                      </c:pt>
                      <c:pt idx="50">
                        <c:v>12.076857761597225</c:v>
                      </c:pt>
                      <c:pt idx="51">
                        <c:v>12.574820659722221</c:v>
                      </c:pt>
                      <c:pt idx="52">
                        <c:v>13.082843414375002</c:v>
                      </c:pt>
                      <c:pt idx="53">
                        <c:v>13.600926025555555</c:v>
                      </c:pt>
                      <c:pt idx="54">
                        <c:v>14.12906849326389</c:v>
                      </c:pt>
                      <c:pt idx="55">
                        <c:v>14.667270817499999</c:v>
                      </c:pt>
                      <c:pt idx="56">
                        <c:v>15.215532998263891</c:v>
                      </c:pt>
                      <c:pt idx="57">
                        <c:v>15.773855035555556</c:v>
                      </c:pt>
                      <c:pt idx="58">
                        <c:v>16.342236929375002</c:v>
                      </c:pt>
                      <c:pt idx="59">
                        <c:v>16.920678679722222</c:v>
                      </c:pt>
                      <c:pt idx="60">
                        <c:v>17.509180286597225</c:v>
                      </c:pt>
                      <c:pt idx="61">
                        <c:v>18.107741749999999</c:v>
                      </c:pt>
                      <c:pt idx="62">
                        <c:v>18.716363069930551</c:v>
                      </c:pt>
                      <c:pt idx="63">
                        <c:v>19.33504424638889</c:v>
                      </c:pt>
                      <c:pt idx="64">
                        <c:v>19.963785279374999</c:v>
                      </c:pt>
                      <c:pt idx="65">
                        <c:v>20.602586168888891</c:v>
                      </c:pt>
                      <c:pt idx="66">
                        <c:v>21.251446914930554</c:v>
                      </c:pt>
                      <c:pt idx="67">
                        <c:v>21.910367517500003</c:v>
                      </c:pt>
                      <c:pt idx="68">
                        <c:v>22.579347976597223</c:v>
                      </c:pt>
                      <c:pt idx="69">
                        <c:v>23.258388292222225</c:v>
                      </c:pt>
                      <c:pt idx="70">
                        <c:v>23.947488464375002</c:v>
                      </c:pt>
                      <c:pt idx="71">
                        <c:v>24.646648493055551</c:v>
                      </c:pt>
                      <c:pt idx="72">
                        <c:v>25.355868378263889</c:v>
                      </c:pt>
                      <c:pt idx="73">
                        <c:v>26.075148120000001</c:v>
                      </c:pt>
                      <c:pt idx="74">
                        <c:v>26.804487718263896</c:v>
                      </c:pt>
                      <c:pt idx="75">
                        <c:v>27.543887173055552</c:v>
                      </c:pt>
                      <c:pt idx="76">
                        <c:v>28.293346484375</c:v>
                      </c:pt>
                      <c:pt idx="77">
                        <c:v>29.052865652222227</c:v>
                      </c:pt>
                      <c:pt idx="78">
                        <c:v>29.822444676597232</c:v>
                      </c:pt>
                      <c:pt idx="79">
                        <c:v>30.602083557499995</c:v>
                      </c:pt>
                      <c:pt idx="80">
                        <c:v>31.391782294930554</c:v>
                      </c:pt>
                      <c:pt idx="81">
                        <c:v>32.191540888888895</c:v>
                      </c:pt>
                      <c:pt idx="82">
                        <c:v>33.001359339374993</c:v>
                      </c:pt>
                      <c:pt idx="83">
                        <c:v>33.821237646388887</c:v>
                      </c:pt>
                      <c:pt idx="84">
                        <c:v>34.651175809930557</c:v>
                      </c:pt>
                      <c:pt idx="85">
                        <c:v>35.491173830000008</c:v>
                      </c:pt>
                      <c:pt idx="86">
                        <c:v>36.34123170659722</c:v>
                      </c:pt>
                      <c:pt idx="87">
                        <c:v>37.201349439722222</c:v>
                      </c:pt>
                      <c:pt idx="88">
                        <c:v>38.071527029375005</c:v>
                      </c:pt>
                      <c:pt idx="89">
                        <c:v>38.951764475555564</c:v>
                      </c:pt>
                      <c:pt idx="90">
                        <c:v>39.842061778263883</c:v>
                      </c:pt>
                      <c:pt idx="91">
                        <c:v>40.742418937499998</c:v>
                      </c:pt>
                      <c:pt idx="92">
                        <c:v>41.652835953263896</c:v>
                      </c:pt>
                      <c:pt idx="93">
                        <c:v>42.573312825555547</c:v>
                      </c:pt>
                      <c:pt idx="94">
                        <c:v>43.503849554375002</c:v>
                      </c:pt>
                      <c:pt idx="95">
                        <c:v>44.444446139722224</c:v>
                      </c:pt>
                      <c:pt idx="96">
                        <c:v>45.395102581597229</c:v>
                      </c:pt>
                      <c:pt idx="97">
                        <c:v>46.355818879999994</c:v>
                      </c:pt>
                      <c:pt idx="98">
                        <c:v>47.326595034930548</c:v>
                      </c:pt>
                      <c:pt idx="99">
                        <c:v>48.307431046388899</c:v>
                      </c:pt>
                      <c:pt idx="100">
                        <c:v>49.298326914375004</c:v>
                      </c:pt>
                      <c:pt idx="101">
                        <c:v>50.299282638888883</c:v>
                      </c:pt>
                      <c:pt idx="102">
                        <c:v>51.310298219930552</c:v>
                      </c:pt>
                      <c:pt idx="103">
                        <c:v>52.331373657500009</c:v>
                      </c:pt>
                      <c:pt idx="104">
                        <c:v>53.362508951597235</c:v>
                      </c:pt>
                      <c:pt idx="105">
                        <c:v>54.403704102222221</c:v>
                      </c:pt>
                      <c:pt idx="106">
                        <c:v>55.454959109375004</c:v>
                      </c:pt>
                      <c:pt idx="107">
                        <c:v>56.516273973055561</c:v>
                      </c:pt>
                      <c:pt idx="108">
                        <c:v>57.58764869326388</c:v>
                      </c:pt>
                      <c:pt idx="109">
                        <c:v>58.669083269999994</c:v>
                      </c:pt>
                      <c:pt idx="110">
                        <c:v>59.760577703263891</c:v>
                      </c:pt>
                      <c:pt idx="111">
                        <c:v>60.862131993055563</c:v>
                      </c:pt>
                      <c:pt idx="112">
                        <c:v>61.973746139374995</c:v>
                      </c:pt>
                      <c:pt idx="113">
                        <c:v>63.095420142222224</c:v>
                      </c:pt>
                      <c:pt idx="114">
                        <c:v>64.227154001597228</c:v>
                      </c:pt>
                      <c:pt idx="115">
                        <c:v>65.368947717500006</c:v>
                      </c:pt>
                      <c:pt idx="116">
                        <c:v>66.520801289930546</c:v>
                      </c:pt>
                      <c:pt idx="117">
                        <c:v>67.682714718888889</c:v>
                      </c:pt>
                      <c:pt idx="118">
                        <c:v>68.854688004375006</c:v>
                      </c:pt>
                      <c:pt idx="119">
                        <c:v>70.036721146388899</c:v>
                      </c:pt>
                      <c:pt idx="120">
                        <c:v>71.228814144930553</c:v>
                      </c:pt>
                      <c:pt idx="121">
                        <c:v>72.430966999999995</c:v>
                      </c:pt>
                      <c:pt idx="122">
                        <c:v>73.643179711597227</c:v>
                      </c:pt>
                      <c:pt idx="123">
                        <c:v>74.865452279722206</c:v>
                      </c:pt>
                      <c:pt idx="124">
                        <c:v>76.097784704375002</c:v>
                      </c:pt>
                      <c:pt idx="125">
                        <c:v>77.340176985555559</c:v>
                      </c:pt>
                      <c:pt idx="126">
                        <c:v>78.59262912326389</c:v>
                      </c:pt>
                      <c:pt idx="127">
                        <c:v>79.855141117499997</c:v>
                      </c:pt>
                      <c:pt idx="128">
                        <c:v>81.127712968263893</c:v>
                      </c:pt>
                      <c:pt idx="129">
                        <c:v>82.410344675555564</c:v>
                      </c:pt>
                      <c:pt idx="130">
                        <c:v>83.70303623937501</c:v>
                      </c:pt>
                      <c:pt idx="131">
                        <c:v>85.005787659722216</c:v>
                      </c:pt>
                      <c:pt idx="132">
                        <c:v>86.318598936597226</c:v>
                      </c:pt>
                      <c:pt idx="133">
                        <c:v>87.641470070000011</c:v>
                      </c:pt>
                      <c:pt idx="134">
                        <c:v>88.974401059930571</c:v>
                      </c:pt>
                      <c:pt idx="135">
                        <c:v>90.317391906388892</c:v>
                      </c:pt>
                      <c:pt idx="136">
                        <c:v>91.670442609375002</c:v>
                      </c:pt>
                      <c:pt idx="137">
                        <c:v>93.033553168888901</c:v>
                      </c:pt>
                      <c:pt idx="138">
                        <c:v>94.406723584930546</c:v>
                      </c:pt>
                      <c:pt idx="139">
                        <c:v>95.789953857500009</c:v>
                      </c:pt>
                      <c:pt idx="140">
                        <c:v>97.183243986597191</c:v>
                      </c:pt>
                      <c:pt idx="141">
                        <c:v>98.586593972222204</c:v>
                      </c:pt>
                      <c:pt idx="142">
                        <c:v>100.00000381437499</c:v>
                      </c:pt>
                      <c:pt idx="143">
                        <c:v>101.42347351305555</c:v>
                      </c:pt>
                      <c:pt idx="144">
                        <c:v>102.85700306826389</c:v>
                      </c:pt>
                      <c:pt idx="145">
                        <c:v>104.30059248000001</c:v>
                      </c:pt>
                      <c:pt idx="146">
                        <c:v>105.75424174826391</c:v>
                      </c:pt>
                      <c:pt idx="147">
                        <c:v>107.21795087305559</c:v>
                      </c:pt>
                      <c:pt idx="148">
                        <c:v>108.69171985437498</c:v>
                      </c:pt>
                      <c:pt idx="149">
                        <c:v>110.17554869222221</c:v>
                      </c:pt>
                      <c:pt idx="150">
                        <c:v>111.66943738659721</c:v>
                      </c:pt>
                      <c:pt idx="151">
                        <c:v>113.1733859375</c:v>
                      </c:pt>
                      <c:pt idx="152">
                        <c:v>114.68739434493057</c:v>
                      </c:pt>
                      <c:pt idx="153">
                        <c:v>116.21146260888891</c:v>
                      </c:pt>
                      <c:pt idx="154">
                        <c:v>117.74559072937502</c:v>
                      </c:pt>
                      <c:pt idx="155">
                        <c:v>119.28977870638893</c:v>
                      </c:pt>
                      <c:pt idx="156">
                        <c:v>120.84402653993054</c:v>
                      </c:pt>
                      <c:pt idx="157">
                        <c:v>122.40833422999998</c:v>
                      </c:pt>
                      <c:pt idx="158">
                        <c:v>123.98270177659722</c:v>
                      </c:pt>
                      <c:pt idx="159">
                        <c:v>125.56712917972222</c:v>
                      </c:pt>
                      <c:pt idx="160">
                        <c:v>127.16161643937501</c:v>
                      </c:pt>
                      <c:pt idx="161">
                        <c:v>128.76616355555558</c:v>
                      </c:pt>
                      <c:pt idx="162">
                        <c:v>130.38077052826392</c:v>
                      </c:pt>
                      <c:pt idx="163">
                        <c:v>132.00543735749997</c:v>
                      </c:pt>
                      <c:pt idx="164">
                        <c:v>133.64016404326387</c:v>
                      </c:pt>
                      <c:pt idx="165">
                        <c:v>135.28495058555555</c:v>
                      </c:pt>
                      <c:pt idx="166">
                        <c:v>136.93979698437499</c:v>
                      </c:pt>
                      <c:pt idx="167">
                        <c:v>138.60470323972223</c:v>
                      </c:pt>
                      <c:pt idx="168">
                        <c:v>140.27966935159725</c:v>
                      </c:pt>
                      <c:pt idx="169">
                        <c:v>141.96469532000003</c:v>
                      </c:pt>
                      <c:pt idx="170">
                        <c:v>143.65978114493052</c:v>
                      </c:pt>
                      <c:pt idx="171">
                        <c:v>145.36492682638888</c:v>
                      </c:pt>
                      <c:pt idx="172">
                        <c:v>147.080132364375</c:v>
                      </c:pt>
                      <c:pt idx="173">
                        <c:v>148.80539775888889</c:v>
                      </c:pt>
                      <c:pt idx="174">
                        <c:v>150.54072300993056</c:v>
                      </c:pt>
                      <c:pt idx="175">
                        <c:v>152.28610811750002</c:v>
                      </c:pt>
                      <c:pt idx="176">
                        <c:v>154.04155308159724</c:v>
                      </c:pt>
                      <c:pt idx="177">
                        <c:v>155.80705790222225</c:v>
                      </c:pt>
                      <c:pt idx="178">
                        <c:v>157.582622579375</c:v>
                      </c:pt>
                      <c:pt idx="179">
                        <c:v>159.36824711305553</c:v>
                      </c:pt>
                      <c:pt idx="180">
                        <c:v>161.16393150326388</c:v>
                      </c:pt>
                      <c:pt idx="181">
                        <c:v>162.96967574999999</c:v>
                      </c:pt>
                      <c:pt idx="182">
                        <c:v>164.78547985326389</c:v>
                      </c:pt>
                      <c:pt idx="183">
                        <c:v>166.61134381305558</c:v>
                      </c:pt>
                      <c:pt idx="184">
                        <c:v>168.44726762937503</c:v>
                      </c:pt>
                      <c:pt idx="185">
                        <c:v>170.29325130222219</c:v>
                      </c:pt>
                      <c:pt idx="186">
                        <c:v>172.14929483159719</c:v>
                      </c:pt>
                      <c:pt idx="187">
                        <c:v>174.01539821750001</c:v>
                      </c:pt>
                      <c:pt idx="188">
                        <c:v>175.89156145993056</c:v>
                      </c:pt>
                      <c:pt idx="189">
                        <c:v>177.7777845588889</c:v>
                      </c:pt>
                      <c:pt idx="190">
                        <c:v>179.67406751437503</c:v>
                      </c:pt>
                      <c:pt idx="191">
                        <c:v>181.58041032638891</c:v>
                      </c:pt>
                      <c:pt idx="192">
                        <c:v>183.49681299493059</c:v>
                      </c:pt>
                      <c:pt idx="193">
                        <c:v>185.42327551999998</c:v>
                      </c:pt>
                      <c:pt idx="194">
                        <c:v>187.3597979015972</c:v>
                      </c:pt>
                      <c:pt idx="195">
                        <c:v>189.30638013972219</c:v>
                      </c:pt>
                      <c:pt idx="196">
                        <c:v>191.263022234375</c:v>
                      </c:pt>
                      <c:pt idx="197">
                        <c:v>193.2297241855556</c:v>
                      </c:pt>
                      <c:pt idx="198">
                        <c:v>195.2064859932639</c:v>
                      </c:pt>
                      <c:pt idx="199">
                        <c:v>197.19330765750001</c:v>
                      </c:pt>
                      <c:pt idx="200">
                        <c:v>199.19018917826386</c:v>
                      </c:pt>
                      <c:pt idx="201">
                        <c:v>201.19713055555553</c:v>
                      </c:pt>
                      <c:pt idx="202">
                        <c:v>203.21413178937496</c:v>
                      </c:pt>
                      <c:pt idx="203">
                        <c:v>205.24119287972221</c:v>
                      </c:pt>
                      <c:pt idx="204">
                        <c:v>207.27831382659721</c:v>
                      </c:pt>
                      <c:pt idx="205">
                        <c:v>209.32549463000004</c:v>
                      </c:pt>
                      <c:pt idx="206">
                        <c:v>211.38273528993057</c:v>
                      </c:pt>
                      <c:pt idx="207">
                        <c:v>213.45003580638894</c:v>
                      </c:pt>
                      <c:pt idx="208">
                        <c:v>215.52739617937499</c:v>
                      </c:pt>
                      <c:pt idx="209">
                        <c:v>217.61481640888888</c:v>
                      </c:pt>
                      <c:pt idx="210">
                        <c:v>219.71229649493054</c:v>
                      </c:pt>
                      <c:pt idx="211">
                        <c:v>221.81983643750002</c:v>
                      </c:pt>
                      <c:pt idx="212">
                        <c:v>223.93743623659725</c:v>
                      </c:pt>
                      <c:pt idx="213">
                        <c:v>226.06509589222225</c:v>
                      </c:pt>
                      <c:pt idx="214">
                        <c:v>228.20281540437503</c:v>
                      </c:pt>
                      <c:pt idx="215">
                        <c:v>230.35059477305552</c:v>
                      </c:pt>
                      <c:pt idx="216">
                        <c:v>232.50843399826388</c:v>
                      </c:pt>
                      <c:pt idx="217">
                        <c:v>234.67633307999998</c:v>
                      </c:pt>
                      <c:pt idx="218">
                        <c:v>236.85429201826389</c:v>
                      </c:pt>
                      <c:pt idx="219">
                        <c:v>239.04231081305556</c:v>
                      </c:pt>
                      <c:pt idx="220">
                        <c:v>241.240389464375</c:v>
                      </c:pt>
                      <c:pt idx="221">
                        <c:v>243.44852797222225</c:v>
                      </c:pt>
                      <c:pt idx="222">
                        <c:v>245.66672633659726</c:v>
                      </c:pt>
                      <c:pt idx="223">
                        <c:v>247.89498455749998</c:v>
                      </c:pt>
                      <c:pt idx="224">
                        <c:v>250.13330263493052</c:v>
                      </c:pt>
                      <c:pt idx="225">
                        <c:v>252.3816805688889</c:v>
                      </c:pt>
                      <c:pt idx="226">
                        <c:v>254.64011835937501</c:v>
                      </c:pt>
                      <c:pt idx="227">
                        <c:v>256.90861600638891</c:v>
                      </c:pt>
                      <c:pt idx="228">
                        <c:v>259.18717350993057</c:v>
                      </c:pt>
                      <c:pt idx="229">
                        <c:v>261.47579087000003</c:v>
                      </c:pt>
                      <c:pt idx="230">
                        <c:v>263.77446808659715</c:v>
                      </c:pt>
                      <c:pt idx="231">
                        <c:v>266.08320515972218</c:v>
                      </c:pt>
                      <c:pt idx="232">
                        <c:v>268.402002089375</c:v>
                      </c:pt>
                      <c:pt idx="233">
                        <c:v>270.73085887555555</c:v>
                      </c:pt>
                      <c:pt idx="234">
                        <c:v>273.0697755182639</c:v>
                      </c:pt>
                      <c:pt idx="235">
                        <c:v>275.41875201750003</c:v>
                      </c:pt>
                      <c:pt idx="236">
                        <c:v>277.77778837326395</c:v>
                      </c:pt>
                      <c:pt idx="237">
                        <c:v>280.1468845855556</c:v>
                      </c:pt>
                      <c:pt idx="238">
                        <c:v>282.52604065437498</c:v>
                      </c:pt>
                      <c:pt idx="239">
                        <c:v>284.91525657972221</c:v>
                      </c:pt>
                      <c:pt idx="240">
                        <c:v>287.31453236159717</c:v>
                      </c:pt>
                      <c:pt idx="241">
                        <c:v>289.72386799999998</c:v>
                      </c:pt>
                      <c:pt idx="242">
                        <c:v>292.14326349493058</c:v>
                      </c:pt>
                      <c:pt idx="243">
                        <c:v>294.57271884638891</c:v>
                      </c:pt>
                      <c:pt idx="244">
                        <c:v>297.01223405437503</c:v>
                      </c:pt>
                      <c:pt idx="245">
                        <c:v>299.46180911888882</c:v>
                      </c:pt>
                      <c:pt idx="246">
                        <c:v>301.92144403993052</c:v>
                      </c:pt>
                      <c:pt idx="247">
                        <c:v>304.39113881750001</c:v>
                      </c:pt>
                      <c:pt idx="248">
                        <c:v>306.87089345159723</c:v>
                      </c:pt>
                      <c:pt idx="249">
                        <c:v>309.36070794222223</c:v>
                      </c:pt>
                      <c:pt idx="250">
                        <c:v>311.86058228937503</c:v>
                      </c:pt>
                      <c:pt idx="251">
                        <c:v>314.37051649305556</c:v>
                      </c:pt>
                    </c:numCache>
                  </c:numRef>
                </c:yVal>
                <c:smooth val="1"/>
                <c:extLst xmlns:c16r2="http://schemas.microsoft.com/office/drawing/2015/06/chart">
                  <c:ext xmlns:c16="http://schemas.microsoft.com/office/drawing/2014/chart" uri="{C3380CC4-5D6E-409C-BE32-E72D297353CC}">
                    <c16:uniqueId val="{00000001-A5D4-4BE0-ADCF-CA3136D93663}"/>
                  </c:ext>
                </c:extLst>
              </c15:ser>
            </c15:filteredScatterSeries>
            <c15:filteredScatterSeries>
              <c15:ser>
                <c:idx val="4"/>
                <c:order val="3"/>
                <c:tx>
                  <c:strRef>
                    <c:extLst xmlns:c15="http://schemas.microsoft.com/office/drawing/2012/chart" xmlns:c16r2="http://schemas.microsoft.com/office/drawing/2015/06/chart">
                      <c:ext xmlns:c15="http://schemas.microsoft.com/office/drawing/2012/chart" uri="{02D57815-91ED-43cb-92C2-25804820EDAC}">
                        <c15:formulaRef>
                          <c15:sqref>Ausgabeblatt!$AH$46:$AH$47</c15:sqref>
                        </c15:formulaRef>
                      </c:ext>
                    </c:extLst>
                    <c:strCache>
                      <c:ptCount val="2"/>
                      <c:pt idx="0">
                        <c:v>FWRR</c:v>
                      </c:pt>
                      <c:pt idx="1">
                        <c:v>in N</c:v>
                      </c:pt>
                    </c:strCache>
                  </c:strRef>
                </c:tx>
                <c:spPr>
                  <a:ln w="44450" cap="rnd">
                    <a:solidFill>
                      <a:schemeClr val="accent4">
                        <a:lumMod val="75000"/>
                      </a:schemeClr>
                    </a:solidFill>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Ausgabeblatt!$AH$48:$AH$299</c15:sqref>
                        </c15:formulaRef>
                      </c:ext>
                    </c:extLst>
                    <c:numCache>
                      <c:formatCode>0</c:formatCode>
                      <c:ptCount val="252"/>
                      <c:pt idx="1">
                        <c:v>165.54374999999999</c:v>
                      </c:pt>
                      <c:pt idx="2">
                        <c:v>165.54374999999999</c:v>
                      </c:pt>
                      <c:pt idx="3">
                        <c:v>165.54374999999999</c:v>
                      </c:pt>
                      <c:pt idx="4">
                        <c:v>165.54374999999999</c:v>
                      </c:pt>
                      <c:pt idx="5">
                        <c:v>165.54374999999999</c:v>
                      </c:pt>
                      <c:pt idx="6">
                        <c:v>165.54374999999999</c:v>
                      </c:pt>
                      <c:pt idx="7">
                        <c:v>165.54374999999999</c:v>
                      </c:pt>
                      <c:pt idx="8">
                        <c:v>165.54374999999999</c:v>
                      </c:pt>
                      <c:pt idx="9">
                        <c:v>165.54374999999999</c:v>
                      </c:pt>
                      <c:pt idx="10">
                        <c:v>165.54374999999999</c:v>
                      </c:pt>
                      <c:pt idx="11">
                        <c:v>165.54374999999999</c:v>
                      </c:pt>
                      <c:pt idx="12">
                        <c:v>165.54374999999999</c:v>
                      </c:pt>
                      <c:pt idx="13">
                        <c:v>165.54374999999999</c:v>
                      </c:pt>
                      <c:pt idx="14">
                        <c:v>165.54374999999999</c:v>
                      </c:pt>
                      <c:pt idx="15">
                        <c:v>165.54374999999999</c:v>
                      </c:pt>
                      <c:pt idx="16">
                        <c:v>165.54374999999999</c:v>
                      </c:pt>
                      <c:pt idx="17">
                        <c:v>165.54374999999999</c:v>
                      </c:pt>
                      <c:pt idx="18">
                        <c:v>165.54374999999999</c:v>
                      </c:pt>
                      <c:pt idx="19">
                        <c:v>165.54374999999999</c:v>
                      </c:pt>
                      <c:pt idx="20">
                        <c:v>165.54374999999999</c:v>
                      </c:pt>
                      <c:pt idx="21">
                        <c:v>165.54374999999999</c:v>
                      </c:pt>
                      <c:pt idx="22">
                        <c:v>165.54374999999999</c:v>
                      </c:pt>
                      <c:pt idx="23">
                        <c:v>165.54374999999999</c:v>
                      </c:pt>
                      <c:pt idx="24">
                        <c:v>165.54374999999999</c:v>
                      </c:pt>
                      <c:pt idx="25">
                        <c:v>165.54374999999999</c:v>
                      </c:pt>
                      <c:pt idx="26">
                        <c:v>165.54374999999999</c:v>
                      </c:pt>
                      <c:pt idx="27">
                        <c:v>165.54374999999999</c:v>
                      </c:pt>
                      <c:pt idx="28">
                        <c:v>165.54374999999999</c:v>
                      </c:pt>
                      <c:pt idx="29">
                        <c:v>165.54374999999999</c:v>
                      </c:pt>
                      <c:pt idx="30">
                        <c:v>165.54374999999999</c:v>
                      </c:pt>
                      <c:pt idx="31">
                        <c:v>165.54374999999999</c:v>
                      </c:pt>
                      <c:pt idx="32">
                        <c:v>165.54374999999999</c:v>
                      </c:pt>
                      <c:pt idx="33">
                        <c:v>165.54374999999999</c:v>
                      </c:pt>
                      <c:pt idx="34">
                        <c:v>165.54374999999999</c:v>
                      </c:pt>
                      <c:pt idx="35">
                        <c:v>165.54374999999999</c:v>
                      </c:pt>
                      <c:pt idx="36">
                        <c:v>165.54374999999999</c:v>
                      </c:pt>
                      <c:pt idx="37">
                        <c:v>165.54374999999999</c:v>
                      </c:pt>
                      <c:pt idx="38">
                        <c:v>165.54374999999999</c:v>
                      </c:pt>
                      <c:pt idx="39">
                        <c:v>165.54374999999999</c:v>
                      </c:pt>
                      <c:pt idx="40">
                        <c:v>165.54374999999999</c:v>
                      </c:pt>
                      <c:pt idx="41">
                        <c:v>165.54374999999999</c:v>
                      </c:pt>
                      <c:pt idx="42">
                        <c:v>165.54374999999999</c:v>
                      </c:pt>
                      <c:pt idx="43">
                        <c:v>165.54374999999999</c:v>
                      </c:pt>
                      <c:pt idx="44">
                        <c:v>165.54374999999999</c:v>
                      </c:pt>
                      <c:pt idx="45">
                        <c:v>165.54374999999999</c:v>
                      </c:pt>
                      <c:pt idx="46">
                        <c:v>165.54374999999999</c:v>
                      </c:pt>
                      <c:pt idx="47">
                        <c:v>165.54374999999999</c:v>
                      </c:pt>
                      <c:pt idx="48">
                        <c:v>165.54374999999999</c:v>
                      </c:pt>
                      <c:pt idx="49">
                        <c:v>165.54374999999999</c:v>
                      </c:pt>
                      <c:pt idx="50">
                        <c:v>165.54374999999999</c:v>
                      </c:pt>
                      <c:pt idx="51">
                        <c:v>165.54374999999999</c:v>
                      </c:pt>
                      <c:pt idx="52">
                        <c:v>165.54374999999999</c:v>
                      </c:pt>
                      <c:pt idx="53">
                        <c:v>165.54374999999999</c:v>
                      </c:pt>
                      <c:pt idx="54">
                        <c:v>165.54374999999999</c:v>
                      </c:pt>
                      <c:pt idx="55">
                        <c:v>165.54374999999999</c:v>
                      </c:pt>
                      <c:pt idx="56">
                        <c:v>165.54374999999999</c:v>
                      </c:pt>
                      <c:pt idx="57">
                        <c:v>165.54374999999999</c:v>
                      </c:pt>
                      <c:pt idx="58">
                        <c:v>165.54374999999999</c:v>
                      </c:pt>
                      <c:pt idx="59">
                        <c:v>165.54374999999999</c:v>
                      </c:pt>
                      <c:pt idx="60">
                        <c:v>165.54374999999999</c:v>
                      </c:pt>
                      <c:pt idx="61">
                        <c:v>165.54374999999999</c:v>
                      </c:pt>
                      <c:pt idx="62">
                        <c:v>165.54374999999999</c:v>
                      </c:pt>
                      <c:pt idx="63">
                        <c:v>165.54374999999999</c:v>
                      </c:pt>
                      <c:pt idx="64">
                        <c:v>165.54374999999999</c:v>
                      </c:pt>
                      <c:pt idx="65">
                        <c:v>165.54374999999999</c:v>
                      </c:pt>
                      <c:pt idx="66">
                        <c:v>165.54374999999999</c:v>
                      </c:pt>
                      <c:pt idx="67">
                        <c:v>165.54374999999999</c:v>
                      </c:pt>
                      <c:pt idx="68">
                        <c:v>165.54374999999999</c:v>
                      </c:pt>
                      <c:pt idx="69">
                        <c:v>165.54374999999999</c:v>
                      </c:pt>
                      <c:pt idx="70">
                        <c:v>165.54374999999999</c:v>
                      </c:pt>
                      <c:pt idx="71">
                        <c:v>165.54374999999999</c:v>
                      </c:pt>
                      <c:pt idx="72">
                        <c:v>165.54374999999999</c:v>
                      </c:pt>
                      <c:pt idx="73">
                        <c:v>165.54374999999999</c:v>
                      </c:pt>
                      <c:pt idx="74">
                        <c:v>165.54374999999999</c:v>
                      </c:pt>
                      <c:pt idx="75">
                        <c:v>165.54374999999999</c:v>
                      </c:pt>
                      <c:pt idx="76">
                        <c:v>165.54374999999999</c:v>
                      </c:pt>
                      <c:pt idx="77">
                        <c:v>165.54374999999999</c:v>
                      </c:pt>
                      <c:pt idx="78">
                        <c:v>165.54374999999999</c:v>
                      </c:pt>
                      <c:pt idx="79">
                        <c:v>165.54374999999999</c:v>
                      </c:pt>
                      <c:pt idx="80">
                        <c:v>165.54374999999999</c:v>
                      </c:pt>
                      <c:pt idx="81">
                        <c:v>165.54374999999999</c:v>
                      </c:pt>
                      <c:pt idx="82">
                        <c:v>165.54374999999999</c:v>
                      </c:pt>
                      <c:pt idx="83">
                        <c:v>165.54374999999999</c:v>
                      </c:pt>
                      <c:pt idx="84">
                        <c:v>165.54374999999999</c:v>
                      </c:pt>
                      <c:pt idx="85">
                        <c:v>165.54374999999999</c:v>
                      </c:pt>
                      <c:pt idx="86">
                        <c:v>165.54374999999999</c:v>
                      </c:pt>
                      <c:pt idx="87">
                        <c:v>165.54374999999999</c:v>
                      </c:pt>
                      <c:pt idx="88">
                        <c:v>165.54374999999999</c:v>
                      </c:pt>
                      <c:pt idx="89">
                        <c:v>165.54374999999999</c:v>
                      </c:pt>
                      <c:pt idx="90">
                        <c:v>165.54374999999999</c:v>
                      </c:pt>
                      <c:pt idx="91">
                        <c:v>165.54374999999999</c:v>
                      </c:pt>
                      <c:pt idx="92">
                        <c:v>165.54374999999999</c:v>
                      </c:pt>
                      <c:pt idx="93">
                        <c:v>165.54374999999999</c:v>
                      </c:pt>
                      <c:pt idx="94">
                        <c:v>165.54374999999999</c:v>
                      </c:pt>
                      <c:pt idx="95">
                        <c:v>165.54374999999999</c:v>
                      </c:pt>
                      <c:pt idx="96">
                        <c:v>165.54374999999999</c:v>
                      </c:pt>
                      <c:pt idx="97">
                        <c:v>165.54374999999999</c:v>
                      </c:pt>
                      <c:pt idx="98">
                        <c:v>165.54374999999999</c:v>
                      </c:pt>
                      <c:pt idx="99">
                        <c:v>165.54374999999999</c:v>
                      </c:pt>
                      <c:pt idx="100">
                        <c:v>165.54374999999999</c:v>
                      </c:pt>
                      <c:pt idx="101">
                        <c:v>165.54374999999999</c:v>
                      </c:pt>
                      <c:pt idx="102">
                        <c:v>165.54374999999999</c:v>
                      </c:pt>
                      <c:pt idx="103">
                        <c:v>165.54374999999999</c:v>
                      </c:pt>
                      <c:pt idx="104">
                        <c:v>165.54374999999999</c:v>
                      </c:pt>
                      <c:pt idx="105">
                        <c:v>165.54374999999999</c:v>
                      </c:pt>
                      <c:pt idx="106">
                        <c:v>165.54374999999999</c:v>
                      </c:pt>
                      <c:pt idx="107">
                        <c:v>165.54374999999999</c:v>
                      </c:pt>
                      <c:pt idx="108">
                        <c:v>165.54374999999999</c:v>
                      </c:pt>
                      <c:pt idx="109">
                        <c:v>165.54374999999999</c:v>
                      </c:pt>
                      <c:pt idx="110">
                        <c:v>165.54374999999999</c:v>
                      </c:pt>
                      <c:pt idx="111">
                        <c:v>165.54374999999999</c:v>
                      </c:pt>
                      <c:pt idx="112">
                        <c:v>165.54374999999999</c:v>
                      </c:pt>
                      <c:pt idx="113">
                        <c:v>165.54374999999999</c:v>
                      </c:pt>
                      <c:pt idx="114">
                        <c:v>165.54374999999999</c:v>
                      </c:pt>
                      <c:pt idx="115">
                        <c:v>165.54374999999999</c:v>
                      </c:pt>
                      <c:pt idx="116">
                        <c:v>165.54374999999999</c:v>
                      </c:pt>
                      <c:pt idx="117">
                        <c:v>165.54374999999999</c:v>
                      </c:pt>
                      <c:pt idx="118">
                        <c:v>165.54374999999999</c:v>
                      </c:pt>
                      <c:pt idx="119">
                        <c:v>165.54374999999999</c:v>
                      </c:pt>
                      <c:pt idx="120">
                        <c:v>165.54374999999999</c:v>
                      </c:pt>
                      <c:pt idx="121">
                        <c:v>165.54374999999999</c:v>
                      </c:pt>
                      <c:pt idx="122">
                        <c:v>165.54374999999999</c:v>
                      </c:pt>
                      <c:pt idx="123">
                        <c:v>165.54374999999999</c:v>
                      </c:pt>
                      <c:pt idx="124">
                        <c:v>165.54374999999999</c:v>
                      </c:pt>
                      <c:pt idx="125">
                        <c:v>165.54374999999999</c:v>
                      </c:pt>
                      <c:pt idx="126">
                        <c:v>165.54374999999999</c:v>
                      </c:pt>
                      <c:pt idx="127">
                        <c:v>165.54374999999999</c:v>
                      </c:pt>
                      <c:pt idx="128">
                        <c:v>165.54374999999999</c:v>
                      </c:pt>
                      <c:pt idx="129">
                        <c:v>165.54374999999999</c:v>
                      </c:pt>
                      <c:pt idx="130">
                        <c:v>165.54374999999999</c:v>
                      </c:pt>
                      <c:pt idx="131">
                        <c:v>165.54374999999999</c:v>
                      </c:pt>
                      <c:pt idx="132">
                        <c:v>165.54374999999999</c:v>
                      </c:pt>
                      <c:pt idx="133">
                        <c:v>165.54374999999999</c:v>
                      </c:pt>
                      <c:pt idx="134">
                        <c:v>165.54374999999999</c:v>
                      </c:pt>
                      <c:pt idx="135">
                        <c:v>165.54374999999999</c:v>
                      </c:pt>
                      <c:pt idx="136">
                        <c:v>165.54374999999999</c:v>
                      </c:pt>
                      <c:pt idx="137">
                        <c:v>165.54374999999999</c:v>
                      </c:pt>
                      <c:pt idx="138">
                        <c:v>165.54374999999999</c:v>
                      </c:pt>
                      <c:pt idx="139">
                        <c:v>165.54374999999999</c:v>
                      </c:pt>
                      <c:pt idx="140">
                        <c:v>165.54374999999999</c:v>
                      </c:pt>
                      <c:pt idx="141">
                        <c:v>165.54374999999999</c:v>
                      </c:pt>
                      <c:pt idx="142">
                        <c:v>165.54374999999999</c:v>
                      </c:pt>
                      <c:pt idx="143">
                        <c:v>165.54374999999999</c:v>
                      </c:pt>
                      <c:pt idx="144">
                        <c:v>165.54374999999999</c:v>
                      </c:pt>
                      <c:pt idx="145">
                        <c:v>165.54374999999999</c:v>
                      </c:pt>
                      <c:pt idx="146">
                        <c:v>165.54374999999999</c:v>
                      </c:pt>
                      <c:pt idx="147">
                        <c:v>165.54374999999999</c:v>
                      </c:pt>
                      <c:pt idx="148">
                        <c:v>165.54374999999999</c:v>
                      </c:pt>
                      <c:pt idx="149">
                        <c:v>165.54374999999999</c:v>
                      </c:pt>
                      <c:pt idx="150">
                        <c:v>165.54374999999999</c:v>
                      </c:pt>
                      <c:pt idx="151">
                        <c:v>165.54374999999999</c:v>
                      </c:pt>
                      <c:pt idx="152">
                        <c:v>165.54374999999999</c:v>
                      </c:pt>
                      <c:pt idx="153">
                        <c:v>165.54374999999999</c:v>
                      </c:pt>
                      <c:pt idx="154">
                        <c:v>165.54374999999999</c:v>
                      </c:pt>
                      <c:pt idx="155">
                        <c:v>165.54374999999999</c:v>
                      </c:pt>
                      <c:pt idx="156">
                        <c:v>165.54374999999999</c:v>
                      </c:pt>
                      <c:pt idx="157">
                        <c:v>165.54374999999999</c:v>
                      </c:pt>
                      <c:pt idx="158">
                        <c:v>165.54374999999999</c:v>
                      </c:pt>
                      <c:pt idx="159">
                        <c:v>165.54374999999999</c:v>
                      </c:pt>
                      <c:pt idx="160">
                        <c:v>165.54374999999999</c:v>
                      </c:pt>
                      <c:pt idx="161">
                        <c:v>165.54374999999999</c:v>
                      </c:pt>
                      <c:pt idx="162">
                        <c:v>165.54374999999999</c:v>
                      </c:pt>
                      <c:pt idx="163">
                        <c:v>165.54374999999999</c:v>
                      </c:pt>
                      <c:pt idx="164">
                        <c:v>165.54374999999999</c:v>
                      </c:pt>
                      <c:pt idx="165">
                        <c:v>165.54374999999999</c:v>
                      </c:pt>
                      <c:pt idx="166">
                        <c:v>165.54374999999999</c:v>
                      </c:pt>
                      <c:pt idx="167">
                        <c:v>165.54374999999999</c:v>
                      </c:pt>
                      <c:pt idx="168">
                        <c:v>165.54374999999999</c:v>
                      </c:pt>
                      <c:pt idx="169">
                        <c:v>165.54374999999999</c:v>
                      </c:pt>
                      <c:pt idx="170">
                        <c:v>165.54374999999999</c:v>
                      </c:pt>
                      <c:pt idx="171">
                        <c:v>165.54374999999999</c:v>
                      </c:pt>
                      <c:pt idx="172">
                        <c:v>165.54374999999999</c:v>
                      </c:pt>
                      <c:pt idx="173">
                        <c:v>165.54374999999999</c:v>
                      </c:pt>
                      <c:pt idx="174">
                        <c:v>165.54374999999999</c:v>
                      </c:pt>
                      <c:pt idx="175">
                        <c:v>165.54374999999999</c:v>
                      </c:pt>
                      <c:pt idx="176">
                        <c:v>165.54374999999999</c:v>
                      </c:pt>
                      <c:pt idx="177">
                        <c:v>165.54374999999999</c:v>
                      </c:pt>
                      <c:pt idx="178">
                        <c:v>165.54374999999999</c:v>
                      </c:pt>
                      <c:pt idx="179">
                        <c:v>165.54374999999999</c:v>
                      </c:pt>
                      <c:pt idx="180">
                        <c:v>165.54374999999999</c:v>
                      </c:pt>
                      <c:pt idx="181">
                        <c:v>165.54374999999999</c:v>
                      </c:pt>
                      <c:pt idx="182">
                        <c:v>165.54374999999999</c:v>
                      </c:pt>
                      <c:pt idx="183">
                        <c:v>165.54374999999999</c:v>
                      </c:pt>
                      <c:pt idx="184">
                        <c:v>165.54374999999999</c:v>
                      </c:pt>
                      <c:pt idx="185">
                        <c:v>165.54374999999999</c:v>
                      </c:pt>
                      <c:pt idx="186">
                        <c:v>165.54374999999999</c:v>
                      </c:pt>
                      <c:pt idx="187">
                        <c:v>165.54374999999999</c:v>
                      </c:pt>
                      <c:pt idx="188">
                        <c:v>165.54374999999999</c:v>
                      </c:pt>
                      <c:pt idx="189">
                        <c:v>165.54374999999999</c:v>
                      </c:pt>
                      <c:pt idx="190">
                        <c:v>165.54374999999999</c:v>
                      </c:pt>
                      <c:pt idx="191">
                        <c:v>165.54374999999999</c:v>
                      </c:pt>
                      <c:pt idx="192">
                        <c:v>165.54374999999999</c:v>
                      </c:pt>
                      <c:pt idx="193">
                        <c:v>165.54374999999999</c:v>
                      </c:pt>
                      <c:pt idx="194">
                        <c:v>165.54374999999999</c:v>
                      </c:pt>
                      <c:pt idx="195">
                        <c:v>165.54374999999999</c:v>
                      </c:pt>
                      <c:pt idx="196">
                        <c:v>165.54374999999999</c:v>
                      </c:pt>
                      <c:pt idx="197">
                        <c:v>165.54374999999999</c:v>
                      </c:pt>
                      <c:pt idx="198">
                        <c:v>165.54374999999999</c:v>
                      </c:pt>
                      <c:pt idx="199">
                        <c:v>165.54374999999999</c:v>
                      </c:pt>
                      <c:pt idx="200">
                        <c:v>165.54374999999999</c:v>
                      </c:pt>
                      <c:pt idx="201">
                        <c:v>165.54374999999999</c:v>
                      </c:pt>
                      <c:pt idx="202">
                        <c:v>165.54374999999999</c:v>
                      </c:pt>
                      <c:pt idx="203">
                        <c:v>165.54374999999999</c:v>
                      </c:pt>
                      <c:pt idx="204">
                        <c:v>165.54374999999999</c:v>
                      </c:pt>
                      <c:pt idx="205">
                        <c:v>165.54374999999999</c:v>
                      </c:pt>
                      <c:pt idx="206">
                        <c:v>165.54374999999999</c:v>
                      </c:pt>
                      <c:pt idx="207">
                        <c:v>165.54374999999999</c:v>
                      </c:pt>
                      <c:pt idx="208">
                        <c:v>165.54374999999999</c:v>
                      </c:pt>
                      <c:pt idx="209">
                        <c:v>165.54374999999999</c:v>
                      </c:pt>
                      <c:pt idx="210">
                        <c:v>165.54374999999999</c:v>
                      </c:pt>
                      <c:pt idx="211">
                        <c:v>165.54374999999999</c:v>
                      </c:pt>
                      <c:pt idx="212">
                        <c:v>165.54374999999999</c:v>
                      </c:pt>
                      <c:pt idx="213">
                        <c:v>165.54374999999999</c:v>
                      </c:pt>
                      <c:pt idx="214">
                        <c:v>165.54374999999999</c:v>
                      </c:pt>
                      <c:pt idx="215">
                        <c:v>165.54374999999999</c:v>
                      </c:pt>
                      <c:pt idx="216">
                        <c:v>165.54374999999999</c:v>
                      </c:pt>
                      <c:pt idx="217">
                        <c:v>165.54374999999999</c:v>
                      </c:pt>
                      <c:pt idx="218">
                        <c:v>165.54374999999999</c:v>
                      </c:pt>
                      <c:pt idx="219">
                        <c:v>165.54374999999999</c:v>
                      </c:pt>
                      <c:pt idx="220">
                        <c:v>165.54374999999999</c:v>
                      </c:pt>
                      <c:pt idx="221">
                        <c:v>165.54374999999999</c:v>
                      </c:pt>
                      <c:pt idx="222">
                        <c:v>165.54374999999999</c:v>
                      </c:pt>
                      <c:pt idx="223">
                        <c:v>165.54374999999999</c:v>
                      </c:pt>
                      <c:pt idx="224">
                        <c:v>165.54374999999999</c:v>
                      </c:pt>
                      <c:pt idx="225">
                        <c:v>165.54374999999999</c:v>
                      </c:pt>
                      <c:pt idx="226">
                        <c:v>165.54374999999999</c:v>
                      </c:pt>
                      <c:pt idx="227">
                        <c:v>165.54374999999999</c:v>
                      </c:pt>
                      <c:pt idx="228">
                        <c:v>165.54374999999999</c:v>
                      </c:pt>
                      <c:pt idx="229">
                        <c:v>165.54374999999999</c:v>
                      </c:pt>
                      <c:pt idx="230">
                        <c:v>165.54374999999999</c:v>
                      </c:pt>
                      <c:pt idx="231">
                        <c:v>165.54374999999999</c:v>
                      </c:pt>
                      <c:pt idx="232">
                        <c:v>165.54374999999999</c:v>
                      </c:pt>
                      <c:pt idx="233">
                        <c:v>165.54374999999999</c:v>
                      </c:pt>
                      <c:pt idx="234">
                        <c:v>165.54374999999999</c:v>
                      </c:pt>
                      <c:pt idx="235">
                        <c:v>165.54374999999999</c:v>
                      </c:pt>
                      <c:pt idx="236">
                        <c:v>165.54374999999999</c:v>
                      </c:pt>
                      <c:pt idx="237">
                        <c:v>165.54374999999999</c:v>
                      </c:pt>
                      <c:pt idx="238">
                        <c:v>165.54374999999999</c:v>
                      </c:pt>
                      <c:pt idx="239">
                        <c:v>165.54374999999999</c:v>
                      </c:pt>
                      <c:pt idx="240">
                        <c:v>165.54374999999999</c:v>
                      </c:pt>
                      <c:pt idx="241">
                        <c:v>165.54374999999999</c:v>
                      </c:pt>
                      <c:pt idx="242">
                        <c:v>165.54374999999999</c:v>
                      </c:pt>
                      <c:pt idx="243">
                        <c:v>165.54374999999999</c:v>
                      </c:pt>
                      <c:pt idx="244">
                        <c:v>165.54374999999999</c:v>
                      </c:pt>
                      <c:pt idx="245">
                        <c:v>165.54374999999999</c:v>
                      </c:pt>
                      <c:pt idx="246">
                        <c:v>165.54374999999999</c:v>
                      </c:pt>
                      <c:pt idx="247">
                        <c:v>165.54374999999999</c:v>
                      </c:pt>
                      <c:pt idx="248">
                        <c:v>165.54374999999999</c:v>
                      </c:pt>
                      <c:pt idx="249">
                        <c:v>165.54374999999999</c:v>
                      </c:pt>
                      <c:pt idx="250">
                        <c:v>165.54374999999999</c:v>
                      </c:pt>
                      <c:pt idx="251">
                        <c:v>165.54374999999999</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2-A5D4-4BE0-ADCF-CA3136D93663}"/>
                  </c:ext>
                </c:extLst>
              </c15:ser>
            </c15:filteredScatterSeries>
            <c15:filteredScatterSeries>
              <c15:ser>
                <c:idx val="6"/>
                <c:order val="5"/>
                <c:tx>
                  <c:strRef>
                    <c:extLst xmlns:c15="http://schemas.microsoft.com/office/drawing/2012/chart" xmlns:c16r2="http://schemas.microsoft.com/office/drawing/2015/06/chart">
                      <c:ext xmlns:c15="http://schemas.microsoft.com/office/drawing/2012/chart" uri="{02D57815-91ED-43cb-92C2-25804820EDAC}">
                        <c15:formulaRef>
                          <c15:sqref>Ausgabeblatt!$AJ$46:$AJ$47</c15:sqref>
                        </c15:formulaRef>
                      </c:ext>
                    </c:extLst>
                    <c:strCache>
                      <c:ptCount val="2"/>
                      <c:pt idx="0">
                        <c:v>FWRR</c:v>
                      </c:pt>
                      <c:pt idx="1">
                        <c:v>in %</c:v>
                      </c:pt>
                    </c:strCache>
                  </c:strRef>
                </c:tx>
                <c:spPr>
                  <a:ln w="28575" cap="rnd">
                    <a:solidFill>
                      <a:schemeClr val="accent4">
                        <a:lumMod val="75000"/>
                      </a:schemeClr>
                    </a:solidFill>
                    <a:prstDash val="dash"/>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Ausgabeblatt!$AJ$48:$AJ$299</c15:sqref>
                        </c15:formulaRef>
                      </c:ext>
                    </c:extLst>
                    <c:numCache>
                      <c:formatCode>General</c:formatCode>
                      <c:ptCount val="252"/>
                    </c:numCache>
                  </c:numRef>
                </c:yVal>
                <c:smooth val="1"/>
                <c:extLst xmlns:c15="http://schemas.microsoft.com/office/drawing/2012/chart" xmlns:c16r2="http://schemas.microsoft.com/office/drawing/2015/06/chart">
                  <c:ext xmlns:c16="http://schemas.microsoft.com/office/drawing/2014/chart" uri="{C3380CC4-5D6E-409C-BE32-E72D297353CC}">
                    <c16:uniqueId val="{00000009-A5D4-4BE0-ADCF-CA3136D93663}"/>
                  </c:ext>
                </c:extLst>
              </c15:ser>
            </c15:filteredScatterSeries>
            <c15:filteredScatterSeries>
              <c15:ser>
                <c:idx val="7"/>
                <c:order val="6"/>
                <c:tx>
                  <c:strRef>
                    <c:extLst xmlns:c15="http://schemas.microsoft.com/office/drawing/2012/chart" xmlns:c16r2="http://schemas.microsoft.com/office/drawing/2015/06/chart">
                      <c:ext xmlns:c15="http://schemas.microsoft.com/office/drawing/2012/chart" uri="{02D57815-91ED-43cb-92C2-25804820EDAC}">
                        <c15:formulaRef>
                          <c15:sqref>Ausgabeblatt!$AK$46:$AK$47</c15:sqref>
                        </c15:formulaRef>
                      </c:ext>
                    </c:extLst>
                    <c:strCache>
                      <c:ptCount val="2"/>
                      <c:pt idx="0">
                        <c:v>FWFzg</c:v>
                      </c:pt>
                      <c:pt idx="1">
                        <c:v>N</c:v>
                      </c:pt>
                    </c:strCache>
                  </c:strRef>
                </c:tx>
                <c:spPr>
                  <a:ln w="28575" cap="rnd">
                    <a:solidFill>
                      <a:schemeClr val="accent2">
                        <a:lumMod val="60000"/>
                      </a:schemeClr>
                    </a:solidFill>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Ausgabeblatt!$AK$48:$AK$299</c15:sqref>
                        </c15:formulaRef>
                      </c:ext>
                    </c:extLst>
                    <c:numCache>
                      <c:formatCode>0</c:formatCode>
                      <c:ptCount val="252"/>
                      <c:pt idx="1">
                        <c:v>165.54374999999999</c:v>
                      </c:pt>
                      <c:pt idx="2">
                        <c:v>165.54877992826388</c:v>
                      </c:pt>
                      <c:pt idx="3">
                        <c:v>165.56386971305554</c:v>
                      </c:pt>
                      <c:pt idx="4">
                        <c:v>165.58901935437498</c:v>
                      </c:pt>
                      <c:pt idx="5">
                        <c:v>165.62422885222222</c:v>
                      </c:pt>
                      <c:pt idx="6">
                        <c:v>165.66949820659721</c:v>
                      </c:pt>
                      <c:pt idx="7">
                        <c:v>165.72482741749999</c:v>
                      </c:pt>
                      <c:pt idx="8">
                        <c:v>165.79021648493054</c:v>
                      </c:pt>
                      <c:pt idx="9">
                        <c:v>165.86566540888887</c:v>
                      </c:pt>
                      <c:pt idx="10">
                        <c:v>165.951174189375</c:v>
                      </c:pt>
                      <c:pt idx="11">
                        <c:v>166.04674282638888</c:v>
                      </c:pt>
                      <c:pt idx="12">
                        <c:v>166.15237131993055</c:v>
                      </c:pt>
                      <c:pt idx="13">
                        <c:v>166.26805966999999</c:v>
                      </c:pt>
                      <c:pt idx="14">
                        <c:v>166.39380787659721</c:v>
                      </c:pt>
                      <c:pt idx="15">
                        <c:v>166.52961593972222</c:v>
                      </c:pt>
                      <c:pt idx="16">
                        <c:v>166.67548385937499</c:v>
                      </c:pt>
                      <c:pt idx="17">
                        <c:v>166.83141163555555</c:v>
                      </c:pt>
                      <c:pt idx="18">
                        <c:v>166.99739926826388</c:v>
                      </c:pt>
                      <c:pt idx="19">
                        <c:v>167.17344675749999</c:v>
                      </c:pt>
                      <c:pt idx="20">
                        <c:v>167.35955410326389</c:v>
                      </c:pt>
                      <c:pt idx="21">
                        <c:v>167.55572130555555</c:v>
                      </c:pt>
                      <c:pt idx="22">
                        <c:v>167.761948364375</c:v>
                      </c:pt>
                      <c:pt idx="23">
                        <c:v>167.97823527972221</c:v>
                      </c:pt>
                      <c:pt idx="24">
                        <c:v>168.20458205159721</c:v>
                      </c:pt>
                      <c:pt idx="25">
                        <c:v>168.44098867999998</c:v>
                      </c:pt>
                      <c:pt idx="26">
                        <c:v>168.68745516493055</c:v>
                      </c:pt>
                      <c:pt idx="27">
                        <c:v>168.94398150638887</c:v>
                      </c:pt>
                      <c:pt idx="28">
                        <c:v>169.21056770437499</c:v>
                      </c:pt>
                      <c:pt idx="29">
                        <c:v>169.48721375888888</c:v>
                      </c:pt>
                      <c:pt idx="30">
                        <c:v>169.77391966993054</c:v>
                      </c:pt>
                      <c:pt idx="31">
                        <c:v>170.07068543749998</c:v>
                      </c:pt>
                      <c:pt idx="32">
                        <c:v>170.3775110615972</c:v>
                      </c:pt>
                      <c:pt idx="33">
                        <c:v>170.69439654222222</c:v>
                      </c:pt>
                      <c:pt idx="34">
                        <c:v>171.021341879375</c:v>
                      </c:pt>
                      <c:pt idx="35">
                        <c:v>171.35834707305554</c:v>
                      </c:pt>
                      <c:pt idx="36">
                        <c:v>171.70541212326387</c:v>
                      </c:pt>
                      <c:pt idx="37">
                        <c:v>172.06253702999999</c:v>
                      </c:pt>
                      <c:pt idx="38">
                        <c:v>172.42972179326387</c:v>
                      </c:pt>
                      <c:pt idx="39">
                        <c:v>172.80696641305553</c:v>
                      </c:pt>
                      <c:pt idx="40">
                        <c:v>173.19427088937499</c:v>
                      </c:pt>
                      <c:pt idx="41">
                        <c:v>173.59163522222221</c:v>
                      </c:pt>
                      <c:pt idx="42">
                        <c:v>173.99905941159722</c:v>
                      </c:pt>
                      <c:pt idx="43">
                        <c:v>174.41654345749998</c:v>
                      </c:pt>
                      <c:pt idx="44">
                        <c:v>174.84408735993054</c:v>
                      </c:pt>
                      <c:pt idx="45">
                        <c:v>175.28169111888889</c:v>
                      </c:pt>
                      <c:pt idx="46">
                        <c:v>175.72935473437499</c:v>
                      </c:pt>
                      <c:pt idx="47">
                        <c:v>176.18707820638889</c:v>
                      </c:pt>
                      <c:pt idx="48">
                        <c:v>176.65486153493055</c:v>
                      </c:pt>
                      <c:pt idx="49">
                        <c:v>177.13270471999999</c:v>
                      </c:pt>
                      <c:pt idx="50">
                        <c:v>177.62060776159723</c:v>
                      </c:pt>
                      <c:pt idx="51">
                        <c:v>178.1185706597222</c:v>
                      </c:pt>
                      <c:pt idx="52">
                        <c:v>178.62659341437498</c:v>
                      </c:pt>
                      <c:pt idx="53">
                        <c:v>179.14467602555555</c:v>
                      </c:pt>
                      <c:pt idx="54">
                        <c:v>179.67281849326389</c:v>
                      </c:pt>
                      <c:pt idx="55">
                        <c:v>180.21102081749999</c:v>
                      </c:pt>
                      <c:pt idx="56">
                        <c:v>180.75928299826387</c:v>
                      </c:pt>
                      <c:pt idx="57">
                        <c:v>181.31760503555554</c:v>
                      </c:pt>
                      <c:pt idx="58">
                        <c:v>181.88598692937498</c:v>
                      </c:pt>
                      <c:pt idx="59">
                        <c:v>182.4644286797222</c:v>
                      </c:pt>
                      <c:pt idx="60">
                        <c:v>183.05293028659722</c:v>
                      </c:pt>
                      <c:pt idx="61">
                        <c:v>183.65149174999999</c:v>
                      </c:pt>
                      <c:pt idx="62">
                        <c:v>184.26011306993053</c:v>
                      </c:pt>
                      <c:pt idx="63">
                        <c:v>184.87879424638888</c:v>
                      </c:pt>
                      <c:pt idx="64">
                        <c:v>185.50753527937499</c:v>
                      </c:pt>
                      <c:pt idx="65">
                        <c:v>186.14633616888887</c:v>
                      </c:pt>
                      <c:pt idx="66">
                        <c:v>186.79519691493056</c:v>
                      </c:pt>
                      <c:pt idx="67">
                        <c:v>187.45411751749998</c:v>
                      </c:pt>
                      <c:pt idx="68">
                        <c:v>188.12309797659722</c:v>
                      </c:pt>
                      <c:pt idx="69">
                        <c:v>188.80213829222222</c:v>
                      </c:pt>
                      <c:pt idx="70">
                        <c:v>189.49123846437499</c:v>
                      </c:pt>
                      <c:pt idx="71">
                        <c:v>190.19039849305554</c:v>
                      </c:pt>
                      <c:pt idx="72">
                        <c:v>190.89961837826388</c:v>
                      </c:pt>
                      <c:pt idx="73">
                        <c:v>191.61889811999998</c:v>
                      </c:pt>
                      <c:pt idx="74">
                        <c:v>192.34823771826387</c:v>
                      </c:pt>
                      <c:pt idx="75">
                        <c:v>193.08763717305555</c:v>
                      </c:pt>
                      <c:pt idx="76">
                        <c:v>193.837096484375</c:v>
                      </c:pt>
                      <c:pt idx="77">
                        <c:v>194.59661565222223</c:v>
                      </c:pt>
                      <c:pt idx="78">
                        <c:v>195.36619467659722</c:v>
                      </c:pt>
                      <c:pt idx="79">
                        <c:v>196.1458335575</c:v>
                      </c:pt>
                      <c:pt idx="80">
                        <c:v>196.93553229493054</c:v>
                      </c:pt>
                      <c:pt idx="81">
                        <c:v>197.73529088888887</c:v>
                      </c:pt>
                      <c:pt idx="82">
                        <c:v>198.54510933937499</c:v>
                      </c:pt>
                      <c:pt idx="83">
                        <c:v>199.36498764638887</c:v>
                      </c:pt>
                      <c:pt idx="84">
                        <c:v>200.19492580993054</c:v>
                      </c:pt>
                      <c:pt idx="85">
                        <c:v>201.03492383</c:v>
                      </c:pt>
                      <c:pt idx="86">
                        <c:v>201.88498170659722</c:v>
                      </c:pt>
                      <c:pt idx="87">
                        <c:v>202.7450994397222</c:v>
                      </c:pt>
                      <c:pt idx="88">
                        <c:v>203.61527702937499</c:v>
                      </c:pt>
                      <c:pt idx="89">
                        <c:v>204.49551447555555</c:v>
                      </c:pt>
                      <c:pt idx="90">
                        <c:v>205.38581177826387</c:v>
                      </c:pt>
                      <c:pt idx="91">
                        <c:v>206.28616893749998</c:v>
                      </c:pt>
                      <c:pt idx="92">
                        <c:v>207.19658595326388</c:v>
                      </c:pt>
                      <c:pt idx="93">
                        <c:v>208.11706282555554</c:v>
                      </c:pt>
                      <c:pt idx="94">
                        <c:v>209.04759955437498</c:v>
                      </c:pt>
                      <c:pt idx="95">
                        <c:v>209.98819613972222</c:v>
                      </c:pt>
                      <c:pt idx="96">
                        <c:v>210.93885258159722</c:v>
                      </c:pt>
                      <c:pt idx="97">
                        <c:v>211.89956887999998</c:v>
                      </c:pt>
                      <c:pt idx="98">
                        <c:v>212.87034503493055</c:v>
                      </c:pt>
                      <c:pt idx="99">
                        <c:v>213.85118104638889</c:v>
                      </c:pt>
                      <c:pt idx="100">
                        <c:v>214.84207691437499</c:v>
                      </c:pt>
                      <c:pt idx="101">
                        <c:v>215.84303263888887</c:v>
                      </c:pt>
                      <c:pt idx="102">
                        <c:v>216.85404821993055</c:v>
                      </c:pt>
                      <c:pt idx="103">
                        <c:v>217.87512365750001</c:v>
                      </c:pt>
                      <c:pt idx="104">
                        <c:v>218.90625895159724</c:v>
                      </c:pt>
                      <c:pt idx="105">
                        <c:v>219.9474541022222</c:v>
                      </c:pt>
                      <c:pt idx="106">
                        <c:v>220.998709109375</c:v>
                      </c:pt>
                      <c:pt idx="107">
                        <c:v>222.06002397305554</c:v>
                      </c:pt>
                      <c:pt idx="108">
                        <c:v>223.13139869326386</c:v>
                      </c:pt>
                      <c:pt idx="109">
                        <c:v>224.21283326999998</c:v>
                      </c:pt>
                      <c:pt idx="110">
                        <c:v>225.30432770326388</c:v>
                      </c:pt>
                      <c:pt idx="111">
                        <c:v>226.40588199305554</c:v>
                      </c:pt>
                      <c:pt idx="112">
                        <c:v>227.517496139375</c:v>
                      </c:pt>
                      <c:pt idx="113">
                        <c:v>228.63917014222221</c:v>
                      </c:pt>
                      <c:pt idx="114">
                        <c:v>229.77090400159722</c:v>
                      </c:pt>
                      <c:pt idx="115">
                        <c:v>230.91269771750001</c:v>
                      </c:pt>
                      <c:pt idx="116">
                        <c:v>232.06455128993053</c:v>
                      </c:pt>
                      <c:pt idx="117">
                        <c:v>233.22646471888888</c:v>
                      </c:pt>
                      <c:pt idx="118">
                        <c:v>234.39843800437501</c:v>
                      </c:pt>
                      <c:pt idx="119">
                        <c:v>235.5804711463889</c:v>
                      </c:pt>
                      <c:pt idx="120">
                        <c:v>236.77256414493053</c:v>
                      </c:pt>
                      <c:pt idx="121">
                        <c:v>237.974717</c:v>
                      </c:pt>
                      <c:pt idx="122">
                        <c:v>239.1869297115972</c:v>
                      </c:pt>
                      <c:pt idx="123">
                        <c:v>240.40920227972219</c:v>
                      </c:pt>
                      <c:pt idx="124">
                        <c:v>241.64153470437498</c:v>
                      </c:pt>
                      <c:pt idx="125">
                        <c:v>242.88392698555555</c:v>
                      </c:pt>
                      <c:pt idx="126">
                        <c:v>244.13637912326388</c:v>
                      </c:pt>
                      <c:pt idx="127">
                        <c:v>245.3988911175</c:v>
                      </c:pt>
                      <c:pt idx="128">
                        <c:v>246.67146296826388</c:v>
                      </c:pt>
                      <c:pt idx="129">
                        <c:v>247.95409467555555</c:v>
                      </c:pt>
                      <c:pt idx="130">
                        <c:v>249.24678623937501</c:v>
                      </c:pt>
                      <c:pt idx="131">
                        <c:v>250.5495376597222</c:v>
                      </c:pt>
                      <c:pt idx="132">
                        <c:v>251.86234893659721</c:v>
                      </c:pt>
                      <c:pt idx="133">
                        <c:v>253.18522007000001</c:v>
                      </c:pt>
                      <c:pt idx="134">
                        <c:v>254.51815105993057</c:v>
                      </c:pt>
                      <c:pt idx="135">
                        <c:v>255.86114190638887</c:v>
                      </c:pt>
                      <c:pt idx="136">
                        <c:v>257.214192609375</c:v>
                      </c:pt>
                      <c:pt idx="137">
                        <c:v>258.57730316888888</c:v>
                      </c:pt>
                      <c:pt idx="138">
                        <c:v>259.95047358493053</c:v>
                      </c:pt>
                      <c:pt idx="139">
                        <c:v>261.33370385749998</c:v>
                      </c:pt>
                      <c:pt idx="140">
                        <c:v>262.72699398659717</c:v>
                      </c:pt>
                      <c:pt idx="141">
                        <c:v>264.13034397222219</c:v>
                      </c:pt>
                      <c:pt idx="142">
                        <c:v>265.54375381437501</c:v>
                      </c:pt>
                      <c:pt idx="143">
                        <c:v>266.96722351305556</c:v>
                      </c:pt>
                      <c:pt idx="144">
                        <c:v>268.4007530682639</c:v>
                      </c:pt>
                      <c:pt idx="145">
                        <c:v>269.84434248000002</c:v>
                      </c:pt>
                      <c:pt idx="146">
                        <c:v>271.29799174826388</c:v>
                      </c:pt>
                      <c:pt idx="147">
                        <c:v>272.76170087305559</c:v>
                      </c:pt>
                      <c:pt idx="148">
                        <c:v>274.23546985437497</c:v>
                      </c:pt>
                      <c:pt idx="149">
                        <c:v>275.7192986922222</c:v>
                      </c:pt>
                      <c:pt idx="150">
                        <c:v>277.21318738659721</c:v>
                      </c:pt>
                      <c:pt idx="151">
                        <c:v>278.71713593749996</c:v>
                      </c:pt>
                      <c:pt idx="152">
                        <c:v>280.23114434493056</c:v>
                      </c:pt>
                      <c:pt idx="153">
                        <c:v>281.75521260888888</c:v>
                      </c:pt>
                      <c:pt idx="154">
                        <c:v>283.289340729375</c:v>
                      </c:pt>
                      <c:pt idx="155">
                        <c:v>284.8335287063889</c:v>
                      </c:pt>
                      <c:pt idx="156">
                        <c:v>286.38777653993054</c:v>
                      </c:pt>
                      <c:pt idx="157">
                        <c:v>287.95208422999997</c:v>
                      </c:pt>
                      <c:pt idx="158">
                        <c:v>289.52645177659724</c:v>
                      </c:pt>
                      <c:pt idx="159">
                        <c:v>291.11087917972219</c:v>
                      </c:pt>
                      <c:pt idx="160">
                        <c:v>292.70536643937498</c:v>
                      </c:pt>
                      <c:pt idx="161">
                        <c:v>294.30991355555557</c:v>
                      </c:pt>
                      <c:pt idx="162">
                        <c:v>295.92452052826388</c:v>
                      </c:pt>
                      <c:pt idx="163">
                        <c:v>297.54918735749993</c:v>
                      </c:pt>
                      <c:pt idx="164">
                        <c:v>299.18391404326383</c:v>
                      </c:pt>
                      <c:pt idx="165">
                        <c:v>300.82870058555557</c:v>
                      </c:pt>
                      <c:pt idx="166">
                        <c:v>302.48354698437498</c:v>
                      </c:pt>
                      <c:pt idx="167">
                        <c:v>304.14845323972224</c:v>
                      </c:pt>
                      <c:pt idx="168">
                        <c:v>305.82341935159724</c:v>
                      </c:pt>
                      <c:pt idx="169">
                        <c:v>307.50844532000002</c:v>
                      </c:pt>
                      <c:pt idx="170">
                        <c:v>309.20353114493048</c:v>
                      </c:pt>
                      <c:pt idx="171">
                        <c:v>310.90867682638884</c:v>
                      </c:pt>
                      <c:pt idx="172">
                        <c:v>312.62388236437499</c:v>
                      </c:pt>
                      <c:pt idx="173">
                        <c:v>314.34914775888888</c:v>
                      </c:pt>
                      <c:pt idx="174">
                        <c:v>316.08447300993055</c:v>
                      </c:pt>
                      <c:pt idx="175">
                        <c:v>317.82985811750001</c:v>
                      </c:pt>
                      <c:pt idx="176">
                        <c:v>319.5853030815972</c:v>
                      </c:pt>
                      <c:pt idx="177">
                        <c:v>321.35080790222224</c:v>
                      </c:pt>
                      <c:pt idx="178">
                        <c:v>323.12637257937502</c:v>
                      </c:pt>
                      <c:pt idx="179">
                        <c:v>324.91199711305552</c:v>
                      </c:pt>
                      <c:pt idx="180">
                        <c:v>326.70768150326387</c:v>
                      </c:pt>
                      <c:pt idx="181">
                        <c:v>328.51342575000001</c:v>
                      </c:pt>
                      <c:pt idx="182">
                        <c:v>330.32922985326388</c:v>
                      </c:pt>
                      <c:pt idx="183">
                        <c:v>332.1550938130556</c:v>
                      </c:pt>
                      <c:pt idx="184">
                        <c:v>333.99101762937505</c:v>
                      </c:pt>
                      <c:pt idx="185">
                        <c:v>335.83700130222218</c:v>
                      </c:pt>
                      <c:pt idx="186">
                        <c:v>337.69304483159715</c:v>
                      </c:pt>
                      <c:pt idx="187">
                        <c:v>339.55914821750002</c:v>
                      </c:pt>
                      <c:pt idx="188">
                        <c:v>341.43531145993052</c:v>
                      </c:pt>
                      <c:pt idx="189">
                        <c:v>343.32153455888886</c:v>
                      </c:pt>
                      <c:pt idx="190">
                        <c:v>345.21781751437504</c:v>
                      </c:pt>
                      <c:pt idx="191">
                        <c:v>347.1241603263889</c:v>
                      </c:pt>
                      <c:pt idx="192">
                        <c:v>349.04056299493061</c:v>
                      </c:pt>
                      <c:pt idx="193">
                        <c:v>350.96702551999999</c:v>
                      </c:pt>
                      <c:pt idx="194">
                        <c:v>352.90354790159722</c:v>
                      </c:pt>
                      <c:pt idx="195">
                        <c:v>354.85013013972218</c:v>
                      </c:pt>
                      <c:pt idx="196">
                        <c:v>356.80677223437499</c:v>
                      </c:pt>
                      <c:pt idx="197">
                        <c:v>358.77347418555559</c:v>
                      </c:pt>
                      <c:pt idx="198">
                        <c:v>360.75023599326391</c:v>
                      </c:pt>
                      <c:pt idx="199">
                        <c:v>362.73705765750003</c:v>
                      </c:pt>
                      <c:pt idx="200">
                        <c:v>364.73393917826388</c:v>
                      </c:pt>
                      <c:pt idx="201">
                        <c:v>366.74088055555552</c:v>
                      </c:pt>
                      <c:pt idx="202">
                        <c:v>368.75788178937495</c:v>
                      </c:pt>
                      <c:pt idx="203">
                        <c:v>370.78494287972217</c:v>
                      </c:pt>
                      <c:pt idx="204">
                        <c:v>372.82206382659717</c:v>
                      </c:pt>
                      <c:pt idx="205">
                        <c:v>374.86924463000003</c:v>
                      </c:pt>
                      <c:pt idx="206">
                        <c:v>376.92648528993055</c:v>
                      </c:pt>
                      <c:pt idx="207">
                        <c:v>378.99378580638893</c:v>
                      </c:pt>
                      <c:pt idx="208">
                        <c:v>381.07114617937498</c:v>
                      </c:pt>
                      <c:pt idx="209">
                        <c:v>383.15856640888887</c:v>
                      </c:pt>
                      <c:pt idx="210">
                        <c:v>385.2560464949305</c:v>
                      </c:pt>
                      <c:pt idx="211">
                        <c:v>387.36358643749998</c:v>
                      </c:pt>
                      <c:pt idx="212">
                        <c:v>389.48118623659724</c:v>
                      </c:pt>
                      <c:pt idx="213">
                        <c:v>391.60884589222223</c:v>
                      </c:pt>
                      <c:pt idx="214">
                        <c:v>393.74656540437502</c:v>
                      </c:pt>
                      <c:pt idx="215">
                        <c:v>395.89434477305554</c:v>
                      </c:pt>
                      <c:pt idx="216">
                        <c:v>398.0521839982639</c:v>
                      </c:pt>
                      <c:pt idx="217">
                        <c:v>400.22008307999999</c:v>
                      </c:pt>
                      <c:pt idx="218">
                        <c:v>402.39804201826388</c:v>
                      </c:pt>
                      <c:pt idx="219">
                        <c:v>404.58606081305555</c:v>
                      </c:pt>
                      <c:pt idx="220">
                        <c:v>406.78413946437502</c:v>
                      </c:pt>
                      <c:pt idx="221">
                        <c:v>408.99227797222227</c:v>
                      </c:pt>
                      <c:pt idx="222">
                        <c:v>411.21047633659725</c:v>
                      </c:pt>
                      <c:pt idx="223">
                        <c:v>413.43873455749997</c:v>
                      </c:pt>
                      <c:pt idx="224">
                        <c:v>415.67705263493053</c:v>
                      </c:pt>
                      <c:pt idx="225">
                        <c:v>417.92543056888888</c:v>
                      </c:pt>
                      <c:pt idx="226">
                        <c:v>420.18386835937497</c:v>
                      </c:pt>
                      <c:pt idx="227">
                        <c:v>422.4523660063889</c:v>
                      </c:pt>
                      <c:pt idx="228">
                        <c:v>424.73092350993056</c:v>
                      </c:pt>
                      <c:pt idx="229">
                        <c:v>427.01954087000001</c:v>
                      </c:pt>
                      <c:pt idx="230">
                        <c:v>429.31821808659714</c:v>
                      </c:pt>
                      <c:pt idx="231">
                        <c:v>431.62695515972217</c:v>
                      </c:pt>
                      <c:pt idx="232">
                        <c:v>433.94575208937499</c:v>
                      </c:pt>
                      <c:pt idx="233">
                        <c:v>436.27460887555554</c:v>
                      </c:pt>
                      <c:pt idx="234">
                        <c:v>438.61352551826388</c:v>
                      </c:pt>
                      <c:pt idx="235">
                        <c:v>440.96250201750001</c:v>
                      </c:pt>
                      <c:pt idx="236">
                        <c:v>443.32153837326393</c:v>
                      </c:pt>
                      <c:pt idx="237">
                        <c:v>445.69063458555559</c:v>
                      </c:pt>
                      <c:pt idx="238">
                        <c:v>448.06979065437497</c:v>
                      </c:pt>
                      <c:pt idx="239">
                        <c:v>450.4590065797222</c:v>
                      </c:pt>
                      <c:pt idx="240">
                        <c:v>452.85828236159716</c:v>
                      </c:pt>
                      <c:pt idx="241">
                        <c:v>455.26761799999997</c:v>
                      </c:pt>
                      <c:pt idx="242">
                        <c:v>457.68701349493057</c:v>
                      </c:pt>
                      <c:pt idx="243">
                        <c:v>460.1164688463889</c:v>
                      </c:pt>
                      <c:pt idx="244">
                        <c:v>462.55598405437502</c:v>
                      </c:pt>
                      <c:pt idx="245">
                        <c:v>465.00555911888881</c:v>
                      </c:pt>
                      <c:pt idx="246">
                        <c:v>467.46519403993051</c:v>
                      </c:pt>
                      <c:pt idx="247">
                        <c:v>469.9348888175</c:v>
                      </c:pt>
                      <c:pt idx="248">
                        <c:v>472.41464345159721</c:v>
                      </c:pt>
                      <c:pt idx="249">
                        <c:v>474.90445794222222</c:v>
                      </c:pt>
                      <c:pt idx="250">
                        <c:v>477.40433228937502</c:v>
                      </c:pt>
                      <c:pt idx="251">
                        <c:v>479.91426649305555</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A-A5D4-4BE0-ADCF-CA3136D93663}"/>
                  </c:ext>
                </c:extLst>
              </c15:ser>
            </c15:filteredScatterSeries>
            <c15:filteredScatterSeries>
              <c15:ser>
                <c:idx val="8"/>
                <c:order val="7"/>
                <c:tx>
                  <c:strRef>
                    <c:extLst xmlns:c15="http://schemas.microsoft.com/office/drawing/2012/chart" xmlns:c16r2="http://schemas.microsoft.com/office/drawing/2015/06/chart">
                      <c:ext xmlns:c15="http://schemas.microsoft.com/office/drawing/2012/chart" uri="{02D57815-91ED-43cb-92C2-25804820EDAC}">
                        <c15:formulaRef>
                          <c15:sqref>Ausgabeblatt!$AL$46:$AL$47</c15:sqref>
                        </c15:formulaRef>
                      </c:ext>
                    </c:extLst>
                    <c:strCache>
                      <c:ptCount val="2"/>
                      <c:pt idx="0">
                        <c:v>FWSt</c:v>
                      </c:pt>
                      <c:pt idx="1">
                        <c:v>in N</c:v>
                      </c:pt>
                    </c:strCache>
                  </c:strRef>
                </c:tx>
                <c:spPr>
                  <a:ln w="44450" cap="rnd">
                    <a:solidFill>
                      <a:srgbClr val="00B050"/>
                    </a:solidFill>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Ausgabeblatt!$AL$48:$AL$299</c15:sqref>
                        </c15:formulaRef>
                      </c:ext>
                    </c:extLst>
                    <c:numCache>
                      <c:formatCode>0</c:formatCode>
                      <c:ptCount val="25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3-A5D4-4BE0-ADCF-CA3136D93663}"/>
                  </c:ext>
                </c:extLst>
              </c15:ser>
            </c15:filteredScatterSeries>
            <c15:filteredScatterSeries>
              <c15:ser>
                <c:idx val="10"/>
                <c:order val="9"/>
                <c:tx>
                  <c:strRef>
                    <c:extLst xmlns:c15="http://schemas.microsoft.com/office/drawing/2012/chart" xmlns:c16r2="http://schemas.microsoft.com/office/drawing/2015/06/chart">
                      <c:ext xmlns:c15="http://schemas.microsoft.com/office/drawing/2012/chart" uri="{02D57815-91ED-43cb-92C2-25804820EDAC}">
                        <c15:formulaRef>
                          <c15:sqref>Ausgabeblatt!$AN$46:$AN$47</c15:sqref>
                        </c15:formulaRef>
                      </c:ext>
                    </c:extLst>
                    <c:strCache>
                      <c:ptCount val="2"/>
                      <c:pt idx="0">
                        <c:v>FW</c:v>
                      </c:pt>
                      <c:pt idx="1">
                        <c:v>in N</c:v>
                      </c:pt>
                    </c:strCache>
                  </c:strRef>
                </c:tx>
                <c:spPr>
                  <a:ln w="44450" cap="rnd">
                    <a:solidFill>
                      <a:srgbClr val="C00000"/>
                    </a:solidFill>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Ausgabeblatt!$AN$48:$AN$299</c15:sqref>
                        </c15:formulaRef>
                      </c:ext>
                    </c:extLst>
                    <c:numCache>
                      <c:formatCode>0</c:formatCode>
                      <c:ptCount val="252"/>
                      <c:pt idx="1">
                        <c:v>165.54374999999999</c:v>
                      </c:pt>
                      <c:pt idx="2">
                        <c:v>165.54877992826388</c:v>
                      </c:pt>
                      <c:pt idx="3">
                        <c:v>165.56386971305554</c:v>
                      </c:pt>
                      <c:pt idx="4">
                        <c:v>165.58901935437498</c:v>
                      </c:pt>
                      <c:pt idx="5">
                        <c:v>165.62422885222222</c:v>
                      </c:pt>
                      <c:pt idx="6">
                        <c:v>165.66949820659721</c:v>
                      </c:pt>
                      <c:pt idx="7">
                        <c:v>165.72482741749999</c:v>
                      </c:pt>
                      <c:pt idx="8">
                        <c:v>165.79021648493054</c:v>
                      </c:pt>
                      <c:pt idx="9">
                        <c:v>165.86566540888887</c:v>
                      </c:pt>
                      <c:pt idx="10">
                        <c:v>165.951174189375</c:v>
                      </c:pt>
                      <c:pt idx="11">
                        <c:v>166.04674282638888</c:v>
                      </c:pt>
                      <c:pt idx="12">
                        <c:v>166.15237131993055</c:v>
                      </c:pt>
                      <c:pt idx="13">
                        <c:v>166.26805966999999</c:v>
                      </c:pt>
                      <c:pt idx="14">
                        <c:v>166.39380787659721</c:v>
                      </c:pt>
                      <c:pt idx="15">
                        <c:v>166.52961593972222</c:v>
                      </c:pt>
                      <c:pt idx="16">
                        <c:v>166.67548385937499</c:v>
                      </c:pt>
                      <c:pt idx="17">
                        <c:v>166.83141163555555</c:v>
                      </c:pt>
                      <c:pt idx="18">
                        <c:v>166.99739926826388</c:v>
                      </c:pt>
                      <c:pt idx="19">
                        <c:v>167.17344675749999</c:v>
                      </c:pt>
                      <c:pt idx="20">
                        <c:v>167.35955410326389</c:v>
                      </c:pt>
                      <c:pt idx="21">
                        <c:v>167.55572130555555</c:v>
                      </c:pt>
                      <c:pt idx="22">
                        <c:v>167.761948364375</c:v>
                      </c:pt>
                      <c:pt idx="23">
                        <c:v>167.97823527972221</c:v>
                      </c:pt>
                      <c:pt idx="24">
                        <c:v>168.20458205159721</c:v>
                      </c:pt>
                      <c:pt idx="25">
                        <c:v>168.44098867999998</c:v>
                      </c:pt>
                      <c:pt idx="26">
                        <c:v>168.68745516493055</c:v>
                      </c:pt>
                      <c:pt idx="27">
                        <c:v>168.94398150638887</c:v>
                      </c:pt>
                      <c:pt idx="28">
                        <c:v>169.21056770437499</c:v>
                      </c:pt>
                      <c:pt idx="29">
                        <c:v>169.48721375888888</c:v>
                      </c:pt>
                      <c:pt idx="30">
                        <c:v>169.77391966993054</c:v>
                      </c:pt>
                      <c:pt idx="31">
                        <c:v>170.07068543749998</c:v>
                      </c:pt>
                      <c:pt idx="32">
                        <c:v>170.3775110615972</c:v>
                      </c:pt>
                      <c:pt idx="33">
                        <c:v>170.69439654222222</c:v>
                      </c:pt>
                      <c:pt idx="34">
                        <c:v>171.021341879375</c:v>
                      </c:pt>
                      <c:pt idx="35">
                        <c:v>171.35834707305554</c:v>
                      </c:pt>
                      <c:pt idx="36">
                        <c:v>171.70541212326387</c:v>
                      </c:pt>
                      <c:pt idx="37">
                        <c:v>172.06253702999999</c:v>
                      </c:pt>
                      <c:pt idx="38">
                        <c:v>172.42972179326387</c:v>
                      </c:pt>
                      <c:pt idx="39">
                        <c:v>172.80696641305553</c:v>
                      </c:pt>
                      <c:pt idx="40">
                        <c:v>173.19427088937499</c:v>
                      </c:pt>
                      <c:pt idx="41">
                        <c:v>173.59163522222221</c:v>
                      </c:pt>
                      <c:pt idx="42">
                        <c:v>173.99905941159722</c:v>
                      </c:pt>
                      <c:pt idx="43">
                        <c:v>174.41654345749998</c:v>
                      </c:pt>
                      <c:pt idx="44">
                        <c:v>174.84408735993054</c:v>
                      </c:pt>
                      <c:pt idx="45">
                        <c:v>175.28169111888889</c:v>
                      </c:pt>
                      <c:pt idx="46">
                        <c:v>175.72935473437499</c:v>
                      </c:pt>
                      <c:pt idx="47">
                        <c:v>176.18707820638889</c:v>
                      </c:pt>
                      <c:pt idx="48">
                        <c:v>176.65486153493055</c:v>
                      </c:pt>
                      <c:pt idx="49">
                        <c:v>177.13270471999999</c:v>
                      </c:pt>
                      <c:pt idx="50">
                        <c:v>177.62060776159723</c:v>
                      </c:pt>
                      <c:pt idx="51">
                        <c:v>178.1185706597222</c:v>
                      </c:pt>
                      <c:pt idx="52">
                        <c:v>178.62659341437498</c:v>
                      </c:pt>
                      <c:pt idx="53">
                        <c:v>179.14467602555555</c:v>
                      </c:pt>
                      <c:pt idx="54">
                        <c:v>179.67281849326389</c:v>
                      </c:pt>
                      <c:pt idx="55">
                        <c:v>180.21102081749999</c:v>
                      </c:pt>
                      <c:pt idx="56">
                        <c:v>180.75928299826387</c:v>
                      </c:pt>
                      <c:pt idx="57">
                        <c:v>181.31760503555554</c:v>
                      </c:pt>
                      <c:pt idx="58">
                        <c:v>181.88598692937498</c:v>
                      </c:pt>
                      <c:pt idx="59">
                        <c:v>182.4644286797222</c:v>
                      </c:pt>
                      <c:pt idx="60">
                        <c:v>183.05293028659722</c:v>
                      </c:pt>
                      <c:pt idx="61">
                        <c:v>183.65149174999999</c:v>
                      </c:pt>
                      <c:pt idx="62">
                        <c:v>184.26011306993053</c:v>
                      </c:pt>
                      <c:pt idx="63">
                        <c:v>184.87879424638888</c:v>
                      </c:pt>
                      <c:pt idx="64">
                        <c:v>185.50753527937499</c:v>
                      </c:pt>
                      <c:pt idx="65">
                        <c:v>186.14633616888887</c:v>
                      </c:pt>
                      <c:pt idx="66">
                        <c:v>186.79519691493056</c:v>
                      </c:pt>
                      <c:pt idx="67">
                        <c:v>187.45411751749998</c:v>
                      </c:pt>
                      <c:pt idx="68">
                        <c:v>188.12309797659722</c:v>
                      </c:pt>
                      <c:pt idx="69">
                        <c:v>188.80213829222222</c:v>
                      </c:pt>
                      <c:pt idx="70">
                        <c:v>189.49123846437499</c:v>
                      </c:pt>
                      <c:pt idx="71">
                        <c:v>190.19039849305554</c:v>
                      </c:pt>
                      <c:pt idx="72">
                        <c:v>190.89961837826388</c:v>
                      </c:pt>
                      <c:pt idx="73">
                        <c:v>191.61889811999998</c:v>
                      </c:pt>
                      <c:pt idx="74">
                        <c:v>192.34823771826387</c:v>
                      </c:pt>
                      <c:pt idx="75">
                        <c:v>193.08763717305555</c:v>
                      </c:pt>
                      <c:pt idx="76">
                        <c:v>193.837096484375</c:v>
                      </c:pt>
                      <c:pt idx="77">
                        <c:v>194.59661565222223</c:v>
                      </c:pt>
                      <c:pt idx="78">
                        <c:v>195.36619467659722</c:v>
                      </c:pt>
                      <c:pt idx="79">
                        <c:v>196.1458335575</c:v>
                      </c:pt>
                      <c:pt idx="80">
                        <c:v>196.93553229493054</c:v>
                      </c:pt>
                      <c:pt idx="81">
                        <c:v>197.73529088888887</c:v>
                      </c:pt>
                      <c:pt idx="82">
                        <c:v>198.54510933937499</c:v>
                      </c:pt>
                      <c:pt idx="83">
                        <c:v>199.36498764638887</c:v>
                      </c:pt>
                      <c:pt idx="84">
                        <c:v>200.19492580993054</c:v>
                      </c:pt>
                      <c:pt idx="85">
                        <c:v>201.03492383</c:v>
                      </c:pt>
                      <c:pt idx="86">
                        <c:v>201.88498170659722</c:v>
                      </c:pt>
                      <c:pt idx="87">
                        <c:v>202.7450994397222</c:v>
                      </c:pt>
                      <c:pt idx="88">
                        <c:v>203.61527702937499</c:v>
                      </c:pt>
                      <c:pt idx="89">
                        <c:v>204.49551447555555</c:v>
                      </c:pt>
                      <c:pt idx="90">
                        <c:v>205.38581177826387</c:v>
                      </c:pt>
                      <c:pt idx="91">
                        <c:v>206.28616893749998</c:v>
                      </c:pt>
                      <c:pt idx="92">
                        <c:v>207.19658595326388</c:v>
                      </c:pt>
                      <c:pt idx="93">
                        <c:v>208.11706282555554</c:v>
                      </c:pt>
                      <c:pt idx="94">
                        <c:v>209.04759955437498</c:v>
                      </c:pt>
                      <c:pt idx="95">
                        <c:v>209.98819613972222</c:v>
                      </c:pt>
                      <c:pt idx="96">
                        <c:v>210.93885258159722</c:v>
                      </c:pt>
                      <c:pt idx="97">
                        <c:v>211.89956887999998</c:v>
                      </c:pt>
                      <c:pt idx="98">
                        <c:v>212.87034503493055</c:v>
                      </c:pt>
                      <c:pt idx="99">
                        <c:v>213.85118104638889</c:v>
                      </c:pt>
                      <c:pt idx="100">
                        <c:v>214.84207691437499</c:v>
                      </c:pt>
                      <c:pt idx="101">
                        <c:v>215.84303263888887</c:v>
                      </c:pt>
                      <c:pt idx="102">
                        <c:v>216.85404821993055</c:v>
                      </c:pt>
                      <c:pt idx="103">
                        <c:v>217.87512365750001</c:v>
                      </c:pt>
                      <c:pt idx="104">
                        <c:v>218.90625895159724</c:v>
                      </c:pt>
                      <c:pt idx="105">
                        <c:v>219.9474541022222</c:v>
                      </c:pt>
                      <c:pt idx="106">
                        <c:v>220.998709109375</c:v>
                      </c:pt>
                      <c:pt idx="107">
                        <c:v>222.06002397305554</c:v>
                      </c:pt>
                      <c:pt idx="108">
                        <c:v>223.13139869326386</c:v>
                      </c:pt>
                      <c:pt idx="109">
                        <c:v>224.21283326999998</c:v>
                      </c:pt>
                      <c:pt idx="110">
                        <c:v>225.30432770326388</c:v>
                      </c:pt>
                      <c:pt idx="111">
                        <c:v>226.40588199305554</c:v>
                      </c:pt>
                      <c:pt idx="112">
                        <c:v>227.517496139375</c:v>
                      </c:pt>
                      <c:pt idx="113">
                        <c:v>228.63917014222221</c:v>
                      </c:pt>
                      <c:pt idx="114">
                        <c:v>229.77090400159722</c:v>
                      </c:pt>
                      <c:pt idx="115">
                        <c:v>230.91269771750001</c:v>
                      </c:pt>
                      <c:pt idx="116">
                        <c:v>232.06455128993053</c:v>
                      </c:pt>
                      <c:pt idx="117">
                        <c:v>233.22646471888888</c:v>
                      </c:pt>
                      <c:pt idx="118">
                        <c:v>234.39843800437501</c:v>
                      </c:pt>
                      <c:pt idx="119">
                        <c:v>235.5804711463889</c:v>
                      </c:pt>
                      <c:pt idx="120">
                        <c:v>236.77256414493053</c:v>
                      </c:pt>
                      <c:pt idx="121">
                        <c:v>237.974717</c:v>
                      </c:pt>
                      <c:pt idx="122">
                        <c:v>239.1869297115972</c:v>
                      </c:pt>
                      <c:pt idx="123">
                        <c:v>240.40920227972219</c:v>
                      </c:pt>
                      <c:pt idx="124">
                        <c:v>241.64153470437498</c:v>
                      </c:pt>
                      <c:pt idx="125">
                        <c:v>242.88392698555555</c:v>
                      </c:pt>
                      <c:pt idx="126">
                        <c:v>244.13637912326388</c:v>
                      </c:pt>
                      <c:pt idx="127">
                        <c:v>245.3988911175</c:v>
                      </c:pt>
                      <c:pt idx="128">
                        <c:v>246.67146296826388</c:v>
                      </c:pt>
                      <c:pt idx="129">
                        <c:v>247.95409467555555</c:v>
                      </c:pt>
                      <c:pt idx="130">
                        <c:v>249.24678623937501</c:v>
                      </c:pt>
                      <c:pt idx="131">
                        <c:v>250.5495376597222</c:v>
                      </c:pt>
                      <c:pt idx="132">
                        <c:v>251.86234893659721</c:v>
                      </c:pt>
                      <c:pt idx="133">
                        <c:v>253.18522007000001</c:v>
                      </c:pt>
                      <c:pt idx="134">
                        <c:v>254.51815105993057</c:v>
                      </c:pt>
                      <c:pt idx="135">
                        <c:v>255.86114190638887</c:v>
                      </c:pt>
                      <c:pt idx="136">
                        <c:v>257.214192609375</c:v>
                      </c:pt>
                      <c:pt idx="137">
                        <c:v>258.57730316888888</c:v>
                      </c:pt>
                      <c:pt idx="138">
                        <c:v>259.95047358493053</c:v>
                      </c:pt>
                      <c:pt idx="139">
                        <c:v>261.33370385749998</c:v>
                      </c:pt>
                      <c:pt idx="140">
                        <c:v>262.72699398659717</c:v>
                      </c:pt>
                      <c:pt idx="141">
                        <c:v>264.13034397222219</c:v>
                      </c:pt>
                      <c:pt idx="142">
                        <c:v>265.54375381437501</c:v>
                      </c:pt>
                      <c:pt idx="143">
                        <c:v>266.96722351305556</c:v>
                      </c:pt>
                      <c:pt idx="144">
                        <c:v>268.4007530682639</c:v>
                      </c:pt>
                      <c:pt idx="145">
                        <c:v>269.84434248000002</c:v>
                      </c:pt>
                      <c:pt idx="146">
                        <c:v>271.29799174826388</c:v>
                      </c:pt>
                      <c:pt idx="147">
                        <c:v>272.76170087305559</c:v>
                      </c:pt>
                      <c:pt idx="148">
                        <c:v>274.23546985437497</c:v>
                      </c:pt>
                      <c:pt idx="149">
                        <c:v>275.7192986922222</c:v>
                      </c:pt>
                      <c:pt idx="150">
                        <c:v>277.21318738659721</c:v>
                      </c:pt>
                      <c:pt idx="151">
                        <c:v>278.71713593749996</c:v>
                      </c:pt>
                      <c:pt idx="152">
                        <c:v>280.23114434493056</c:v>
                      </c:pt>
                      <c:pt idx="153">
                        <c:v>281.75521260888888</c:v>
                      </c:pt>
                      <c:pt idx="154">
                        <c:v>283.289340729375</c:v>
                      </c:pt>
                      <c:pt idx="155">
                        <c:v>284.8335287063889</c:v>
                      </c:pt>
                      <c:pt idx="156">
                        <c:v>286.38777653993054</c:v>
                      </c:pt>
                      <c:pt idx="157">
                        <c:v>287.95208422999997</c:v>
                      </c:pt>
                      <c:pt idx="158">
                        <c:v>289.52645177659724</c:v>
                      </c:pt>
                      <c:pt idx="159">
                        <c:v>291.11087917972219</c:v>
                      </c:pt>
                      <c:pt idx="160">
                        <c:v>292.70536643937498</c:v>
                      </c:pt>
                      <c:pt idx="161">
                        <c:v>294.30991355555557</c:v>
                      </c:pt>
                      <c:pt idx="162">
                        <c:v>295.92452052826388</c:v>
                      </c:pt>
                      <c:pt idx="163">
                        <c:v>297.54918735749993</c:v>
                      </c:pt>
                      <c:pt idx="164">
                        <c:v>299.18391404326383</c:v>
                      </c:pt>
                      <c:pt idx="165">
                        <c:v>300.82870058555557</c:v>
                      </c:pt>
                      <c:pt idx="166">
                        <c:v>302.48354698437498</c:v>
                      </c:pt>
                      <c:pt idx="167">
                        <c:v>304.14845323972224</c:v>
                      </c:pt>
                      <c:pt idx="168">
                        <c:v>305.82341935159724</c:v>
                      </c:pt>
                      <c:pt idx="169">
                        <c:v>307.50844532000002</c:v>
                      </c:pt>
                      <c:pt idx="170">
                        <c:v>309.20353114493048</c:v>
                      </c:pt>
                      <c:pt idx="171">
                        <c:v>310.90867682638884</c:v>
                      </c:pt>
                      <c:pt idx="172">
                        <c:v>312.62388236437499</c:v>
                      </c:pt>
                      <c:pt idx="173">
                        <c:v>314.34914775888888</c:v>
                      </c:pt>
                      <c:pt idx="174">
                        <c:v>316.08447300993055</c:v>
                      </c:pt>
                      <c:pt idx="175">
                        <c:v>317.82985811750001</c:v>
                      </c:pt>
                      <c:pt idx="176">
                        <c:v>319.5853030815972</c:v>
                      </c:pt>
                      <c:pt idx="177">
                        <c:v>321.35080790222224</c:v>
                      </c:pt>
                      <c:pt idx="178">
                        <c:v>323.12637257937502</c:v>
                      </c:pt>
                      <c:pt idx="179">
                        <c:v>324.91199711305552</c:v>
                      </c:pt>
                      <c:pt idx="180">
                        <c:v>326.70768150326387</c:v>
                      </c:pt>
                      <c:pt idx="181">
                        <c:v>328.51342575000001</c:v>
                      </c:pt>
                      <c:pt idx="182">
                        <c:v>330.32922985326388</c:v>
                      </c:pt>
                      <c:pt idx="183">
                        <c:v>332.1550938130556</c:v>
                      </c:pt>
                      <c:pt idx="184">
                        <c:v>333.99101762937505</c:v>
                      </c:pt>
                      <c:pt idx="185">
                        <c:v>335.83700130222218</c:v>
                      </c:pt>
                      <c:pt idx="186">
                        <c:v>337.69304483159715</c:v>
                      </c:pt>
                      <c:pt idx="187">
                        <c:v>339.55914821750002</c:v>
                      </c:pt>
                      <c:pt idx="188">
                        <c:v>341.43531145993052</c:v>
                      </c:pt>
                      <c:pt idx="189">
                        <c:v>343.32153455888886</c:v>
                      </c:pt>
                      <c:pt idx="190">
                        <c:v>345.21781751437504</c:v>
                      </c:pt>
                      <c:pt idx="191">
                        <c:v>347.1241603263889</c:v>
                      </c:pt>
                      <c:pt idx="192">
                        <c:v>349.04056299493061</c:v>
                      </c:pt>
                      <c:pt idx="193">
                        <c:v>350.96702551999999</c:v>
                      </c:pt>
                      <c:pt idx="194">
                        <c:v>352.90354790159722</c:v>
                      </c:pt>
                      <c:pt idx="195">
                        <c:v>354.85013013972218</c:v>
                      </c:pt>
                      <c:pt idx="196">
                        <c:v>356.80677223437499</c:v>
                      </c:pt>
                      <c:pt idx="197">
                        <c:v>358.77347418555559</c:v>
                      </c:pt>
                      <c:pt idx="198">
                        <c:v>360.75023599326391</c:v>
                      </c:pt>
                      <c:pt idx="199">
                        <c:v>362.73705765750003</c:v>
                      </c:pt>
                      <c:pt idx="200">
                        <c:v>364.73393917826388</c:v>
                      </c:pt>
                      <c:pt idx="201">
                        <c:v>366.74088055555552</c:v>
                      </c:pt>
                      <c:pt idx="202">
                        <c:v>368.75788178937495</c:v>
                      </c:pt>
                      <c:pt idx="203">
                        <c:v>370.78494287972217</c:v>
                      </c:pt>
                      <c:pt idx="204">
                        <c:v>372.82206382659717</c:v>
                      </c:pt>
                      <c:pt idx="205">
                        <c:v>374.86924463000003</c:v>
                      </c:pt>
                      <c:pt idx="206">
                        <c:v>376.92648528993055</c:v>
                      </c:pt>
                      <c:pt idx="207">
                        <c:v>378.99378580638893</c:v>
                      </c:pt>
                      <c:pt idx="208">
                        <c:v>381.07114617937498</c:v>
                      </c:pt>
                      <c:pt idx="209">
                        <c:v>383.15856640888887</c:v>
                      </c:pt>
                      <c:pt idx="210">
                        <c:v>385.2560464949305</c:v>
                      </c:pt>
                      <c:pt idx="211">
                        <c:v>387.36358643749998</c:v>
                      </c:pt>
                      <c:pt idx="212">
                        <c:v>389.48118623659724</c:v>
                      </c:pt>
                      <c:pt idx="213">
                        <c:v>391.60884589222223</c:v>
                      </c:pt>
                      <c:pt idx="214">
                        <c:v>393.74656540437502</c:v>
                      </c:pt>
                      <c:pt idx="215">
                        <c:v>395.89434477305554</c:v>
                      </c:pt>
                      <c:pt idx="216">
                        <c:v>398.0521839982639</c:v>
                      </c:pt>
                      <c:pt idx="217">
                        <c:v>400.22008307999999</c:v>
                      </c:pt>
                      <c:pt idx="218">
                        <c:v>402.39804201826388</c:v>
                      </c:pt>
                      <c:pt idx="219">
                        <c:v>404.58606081305555</c:v>
                      </c:pt>
                      <c:pt idx="220">
                        <c:v>406.78413946437502</c:v>
                      </c:pt>
                      <c:pt idx="221">
                        <c:v>408.99227797222227</c:v>
                      </c:pt>
                      <c:pt idx="222">
                        <c:v>411.21047633659725</c:v>
                      </c:pt>
                      <c:pt idx="223">
                        <c:v>413.43873455749997</c:v>
                      </c:pt>
                      <c:pt idx="224">
                        <c:v>415.67705263493053</c:v>
                      </c:pt>
                      <c:pt idx="225">
                        <c:v>417.92543056888888</c:v>
                      </c:pt>
                      <c:pt idx="226">
                        <c:v>420.18386835937497</c:v>
                      </c:pt>
                      <c:pt idx="227">
                        <c:v>422.4523660063889</c:v>
                      </c:pt>
                      <c:pt idx="228">
                        <c:v>424.73092350993056</c:v>
                      </c:pt>
                      <c:pt idx="229">
                        <c:v>427.01954087000001</c:v>
                      </c:pt>
                      <c:pt idx="230">
                        <c:v>429.31821808659714</c:v>
                      </c:pt>
                      <c:pt idx="231">
                        <c:v>431.62695515972217</c:v>
                      </c:pt>
                      <c:pt idx="232">
                        <c:v>433.94575208937499</c:v>
                      </c:pt>
                      <c:pt idx="233">
                        <c:v>436.27460887555554</c:v>
                      </c:pt>
                      <c:pt idx="234">
                        <c:v>438.61352551826388</c:v>
                      </c:pt>
                      <c:pt idx="235">
                        <c:v>440.96250201750001</c:v>
                      </c:pt>
                      <c:pt idx="236">
                        <c:v>443.32153837326393</c:v>
                      </c:pt>
                      <c:pt idx="237">
                        <c:v>445.69063458555559</c:v>
                      </c:pt>
                      <c:pt idx="238">
                        <c:v>448.06979065437497</c:v>
                      </c:pt>
                      <c:pt idx="239">
                        <c:v>450.4590065797222</c:v>
                      </c:pt>
                      <c:pt idx="240">
                        <c:v>452.85828236159716</c:v>
                      </c:pt>
                      <c:pt idx="241">
                        <c:v>455.26761799999997</c:v>
                      </c:pt>
                      <c:pt idx="242">
                        <c:v>457.68701349493057</c:v>
                      </c:pt>
                      <c:pt idx="243">
                        <c:v>460.1164688463889</c:v>
                      </c:pt>
                      <c:pt idx="244">
                        <c:v>462.55598405437502</c:v>
                      </c:pt>
                      <c:pt idx="245">
                        <c:v>465.00555911888881</c:v>
                      </c:pt>
                      <c:pt idx="246">
                        <c:v>467.46519403993051</c:v>
                      </c:pt>
                      <c:pt idx="247">
                        <c:v>469.9348888175</c:v>
                      </c:pt>
                      <c:pt idx="248">
                        <c:v>472.41464345159721</c:v>
                      </c:pt>
                      <c:pt idx="249">
                        <c:v>474.90445794222222</c:v>
                      </c:pt>
                      <c:pt idx="250">
                        <c:v>477.40433228937502</c:v>
                      </c:pt>
                      <c:pt idx="251">
                        <c:v>479.91426649305555</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4-A5D4-4BE0-ADCF-CA3136D93663}"/>
                  </c:ext>
                </c:extLst>
              </c15:ser>
            </c15:filteredScatterSeries>
          </c:ext>
        </c:extLst>
      </c:scatterChart>
      <c:valAx>
        <c:axId val="479562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HDA DIN Office" panose="02000503030000020003" pitchFamily="2" charset="0"/>
                    <a:ea typeface="+mn-ea"/>
                    <a:cs typeface="+mn-cs"/>
                  </a:defRPr>
                </a:pPr>
                <a:r>
                  <a:rPr lang="de-DE" sz="1600">
                    <a:latin typeface="HDA DIN Office" panose="02000503030000020003" pitchFamily="2" charset="0"/>
                  </a:rPr>
                  <a:t>Fahrzeuggeschwindigkeit</a:t>
                </a:r>
                <a:r>
                  <a:rPr lang="de-DE" sz="1600" baseline="0">
                    <a:latin typeface="HDA DIN Office" panose="02000503030000020003" pitchFamily="2" charset="0"/>
                  </a:rPr>
                  <a:t> in km/h</a:t>
                </a:r>
              </a:p>
            </c:rich>
          </c:tx>
          <c:layout>
            <c:manualLayout>
              <c:xMode val="edge"/>
              <c:yMode val="edge"/>
              <c:x val="0.33664522955572962"/>
              <c:y val="0.9348377105035783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crossAx val="479569480"/>
        <c:crosses val="autoZero"/>
        <c:crossBetween val="midCat"/>
      </c:valAx>
      <c:valAx>
        <c:axId val="479569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HDA DIN Office" panose="02000503030000020003" pitchFamily="2" charset="0"/>
                    <a:ea typeface="+mn-ea"/>
                    <a:cs typeface="+mn-cs"/>
                  </a:defRPr>
                </a:pPr>
                <a:r>
                  <a:rPr lang="de-DE" sz="1600">
                    <a:latin typeface="HDA DIN Office" panose="02000503030000020003" pitchFamily="2" charset="0"/>
                  </a:rPr>
                  <a:t>Antriebskraftbegrenzung und Fahrwiderstände in N</a:t>
                </a:r>
              </a:p>
            </c:rich>
          </c:tx>
          <c:layout>
            <c:manualLayout>
              <c:xMode val="edge"/>
              <c:yMode val="edge"/>
              <c:x val="1.0252847975154938E-2"/>
              <c:y val="0.1877391413029893"/>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crossAx val="479562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HDA DIN Office" panose="02000503030000020003" pitchFamily="2" charset="0"/>
                <a:ea typeface="+mn-ea"/>
                <a:cs typeface="+mn-cs"/>
              </a:defRPr>
            </a:pPr>
            <a:r>
              <a:rPr lang="de-DE" sz="2000" b="1">
                <a:latin typeface="HDA DIN Office" panose="02000503030000020003" pitchFamily="2" charset="0"/>
              </a:rPr>
              <a:t>Zugkraftdiagramm</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HDA DIN Office" panose="02000503030000020003" pitchFamily="2" charset="0"/>
              <a:ea typeface="+mn-ea"/>
              <a:cs typeface="+mn-cs"/>
            </a:defRPr>
          </a:pPr>
          <a:endParaRPr lang="de-DE"/>
        </a:p>
      </c:txPr>
    </c:title>
    <c:autoTitleDeleted val="0"/>
    <c:plotArea>
      <c:layout>
        <c:manualLayout>
          <c:layoutTarget val="inner"/>
          <c:xMode val="edge"/>
          <c:yMode val="edge"/>
          <c:x val="9.5904492951039352E-2"/>
          <c:y val="7.1071499600100937E-2"/>
          <c:w val="0.88230926830348733"/>
          <c:h val="0.80856462967635978"/>
        </c:manualLayout>
      </c:layout>
      <c:scatterChart>
        <c:scatterStyle val="smoothMarker"/>
        <c:varyColors val="0"/>
        <c:ser>
          <c:idx val="0"/>
          <c:order val="0"/>
          <c:tx>
            <c:strRef>
              <c:f>Ausgabeblatt!$AD$46:$AD$47</c:f>
              <c:strCache>
                <c:ptCount val="2"/>
                <c:pt idx="0">
                  <c:v>FZ</c:v>
                </c:pt>
                <c:pt idx="1">
                  <c:v>in N</c:v>
                </c:pt>
              </c:strCache>
            </c:strRef>
          </c:tx>
          <c:spPr>
            <a:ln w="44450" cap="rnd">
              <a:solidFill>
                <a:schemeClr val="accent2">
                  <a:lumMod val="75000"/>
                </a:schemeClr>
              </a:solidFill>
              <a:prstDash val="sysDash"/>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Ausgabeblatt!$AD$48:$AD$299</c:f>
              <c:numCache>
                <c:formatCode>General</c:formatCode>
                <c:ptCount val="25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numCache>
            </c:numRef>
          </c:yVal>
          <c:smooth val="1"/>
          <c:extLst xmlns:c16r2="http://schemas.microsoft.com/office/drawing/2015/06/chart">
            <c:ext xmlns:c16="http://schemas.microsoft.com/office/drawing/2014/chart" uri="{C3380CC4-5D6E-409C-BE32-E72D297353CC}">
              <c16:uniqueId val="{00000000-D1D3-41F1-BA53-467D09F1A0E2}"/>
            </c:ext>
          </c:extLst>
        </c:ser>
        <c:ser>
          <c:idx val="2"/>
          <c:order val="2"/>
          <c:tx>
            <c:strRef>
              <c:f>Ausgabeblatt!$AF$46:$AF$47</c:f>
              <c:strCache>
                <c:ptCount val="2"/>
                <c:pt idx="0">
                  <c:v>FWL</c:v>
                </c:pt>
                <c:pt idx="1">
                  <c:v>in N</c:v>
                </c:pt>
              </c:strCache>
            </c:strRef>
          </c:tx>
          <c:spPr>
            <a:ln w="44450" cap="rnd">
              <a:solidFill>
                <a:srgbClr val="00B0F0"/>
              </a:solidFill>
              <a:prstDash val="sysDash"/>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Ausgabeblatt!$AF$48:$AF$299</c:f>
              <c:numCache>
                <c:formatCode>0</c:formatCode>
                <c:ptCount val="252"/>
                <c:pt idx="1">
                  <c:v>0</c:v>
                </c:pt>
                <c:pt idx="2">
                  <c:v>5.0299282638888894E-3</c:v>
                </c:pt>
                <c:pt idx="3">
                  <c:v>2.0119713055555558E-2</c:v>
                </c:pt>
                <c:pt idx="4">
                  <c:v>4.5269354374999994E-2</c:v>
                </c:pt>
                <c:pt idx="5">
                  <c:v>8.047885222222223E-2</c:v>
                </c:pt>
                <c:pt idx="6">
                  <c:v>0.12574820659722225</c:v>
                </c:pt>
                <c:pt idx="7">
                  <c:v>0.18107741749999998</c:v>
                </c:pt>
                <c:pt idx="8">
                  <c:v>0.24646648493055556</c:v>
                </c:pt>
                <c:pt idx="9">
                  <c:v>0.32191540888888892</c:v>
                </c:pt>
                <c:pt idx="10">
                  <c:v>0.40742418937500002</c:v>
                </c:pt>
                <c:pt idx="11">
                  <c:v>0.50299282638888898</c:v>
                </c:pt>
                <c:pt idx="12">
                  <c:v>0.60862131993055568</c:v>
                </c:pt>
                <c:pt idx="13">
                  <c:v>0.72430966999999991</c:v>
                </c:pt>
                <c:pt idx="14">
                  <c:v>0.85005787659722221</c:v>
                </c:pt>
                <c:pt idx="15">
                  <c:v>0.98586593972222225</c:v>
                </c:pt>
                <c:pt idx="16">
                  <c:v>1.1317338593749999</c:v>
                </c:pt>
                <c:pt idx="17">
                  <c:v>1.2876616355555557</c:v>
                </c:pt>
                <c:pt idx="18">
                  <c:v>1.4536492682638891</c:v>
                </c:pt>
                <c:pt idx="19">
                  <c:v>1.6296967575000001</c:v>
                </c:pt>
                <c:pt idx="20">
                  <c:v>1.8158041032638892</c:v>
                </c:pt>
                <c:pt idx="21">
                  <c:v>2.0119713055555559</c:v>
                </c:pt>
                <c:pt idx="22">
                  <c:v>2.2181983643750005</c:v>
                </c:pt>
                <c:pt idx="23">
                  <c:v>2.4344852797222227</c:v>
                </c:pt>
                <c:pt idx="24">
                  <c:v>2.6608320515972217</c:v>
                </c:pt>
                <c:pt idx="25">
                  <c:v>2.8972386799999996</c:v>
                </c:pt>
                <c:pt idx="26">
                  <c:v>3.1437051649305552</c:v>
                </c:pt>
                <c:pt idx="27">
                  <c:v>3.4002315063888888</c:v>
                </c:pt>
                <c:pt idx="28">
                  <c:v>3.6668177043749997</c:v>
                </c:pt>
                <c:pt idx="29">
                  <c:v>3.943463758888889</c:v>
                </c:pt>
                <c:pt idx="30">
                  <c:v>4.2301696699305555</c:v>
                </c:pt>
                <c:pt idx="31">
                  <c:v>4.5269354374999997</c:v>
                </c:pt>
                <c:pt idx="32">
                  <c:v>4.8337610615972224</c:v>
                </c:pt>
                <c:pt idx="33">
                  <c:v>5.1506465422222227</c:v>
                </c:pt>
                <c:pt idx="34">
                  <c:v>5.4775918793750007</c:v>
                </c:pt>
                <c:pt idx="35">
                  <c:v>5.8145970730555563</c:v>
                </c:pt>
                <c:pt idx="36">
                  <c:v>6.1616621232638877</c:v>
                </c:pt>
                <c:pt idx="37">
                  <c:v>6.5187870300000004</c:v>
                </c:pt>
                <c:pt idx="38">
                  <c:v>6.885971793263888</c:v>
                </c:pt>
                <c:pt idx="39">
                  <c:v>7.2632164130555568</c:v>
                </c:pt>
                <c:pt idx="40">
                  <c:v>7.6505208893749987</c:v>
                </c:pt>
                <c:pt idx="41">
                  <c:v>8.0478852222222237</c:v>
                </c:pt>
                <c:pt idx="42">
                  <c:v>8.4553094115972218</c:v>
                </c:pt>
                <c:pt idx="43">
                  <c:v>8.872793457500002</c:v>
                </c:pt>
                <c:pt idx="44">
                  <c:v>9.3003373599305554</c:v>
                </c:pt>
                <c:pt idx="45">
                  <c:v>9.7379411188888909</c:v>
                </c:pt>
                <c:pt idx="46">
                  <c:v>10.185604734375</c:v>
                </c:pt>
                <c:pt idx="47">
                  <c:v>10.643328206388887</c:v>
                </c:pt>
                <c:pt idx="48">
                  <c:v>11.111111534930556</c:v>
                </c:pt>
                <c:pt idx="49">
                  <c:v>11.588954719999998</c:v>
                </c:pt>
                <c:pt idx="50">
                  <c:v>12.076857761597225</c:v>
                </c:pt>
                <c:pt idx="51">
                  <c:v>12.574820659722221</c:v>
                </c:pt>
                <c:pt idx="52">
                  <c:v>13.082843414375002</c:v>
                </c:pt>
                <c:pt idx="53">
                  <c:v>13.600926025555555</c:v>
                </c:pt>
                <c:pt idx="54">
                  <c:v>14.12906849326389</c:v>
                </c:pt>
                <c:pt idx="55">
                  <c:v>14.667270817499999</c:v>
                </c:pt>
                <c:pt idx="56">
                  <c:v>15.215532998263891</c:v>
                </c:pt>
                <c:pt idx="57">
                  <c:v>15.773855035555556</c:v>
                </c:pt>
                <c:pt idx="58">
                  <c:v>16.342236929375002</c:v>
                </c:pt>
                <c:pt idx="59">
                  <c:v>16.920678679722222</c:v>
                </c:pt>
                <c:pt idx="60">
                  <c:v>17.509180286597225</c:v>
                </c:pt>
                <c:pt idx="61">
                  <c:v>18.107741749999999</c:v>
                </c:pt>
                <c:pt idx="62">
                  <c:v>18.716363069930551</c:v>
                </c:pt>
                <c:pt idx="63">
                  <c:v>19.33504424638889</c:v>
                </c:pt>
                <c:pt idx="64">
                  <c:v>19.963785279374999</c:v>
                </c:pt>
                <c:pt idx="65">
                  <c:v>20.602586168888891</c:v>
                </c:pt>
                <c:pt idx="66">
                  <c:v>21.251446914930554</c:v>
                </c:pt>
                <c:pt idx="67">
                  <c:v>21.910367517500003</c:v>
                </c:pt>
                <c:pt idx="68">
                  <c:v>22.579347976597223</c:v>
                </c:pt>
                <c:pt idx="69">
                  <c:v>23.258388292222225</c:v>
                </c:pt>
                <c:pt idx="70">
                  <c:v>23.947488464375002</c:v>
                </c:pt>
                <c:pt idx="71">
                  <c:v>24.646648493055551</c:v>
                </c:pt>
                <c:pt idx="72">
                  <c:v>25.355868378263889</c:v>
                </c:pt>
                <c:pt idx="73">
                  <c:v>26.075148120000001</c:v>
                </c:pt>
                <c:pt idx="74">
                  <c:v>26.804487718263896</c:v>
                </c:pt>
                <c:pt idx="75">
                  <c:v>27.543887173055552</c:v>
                </c:pt>
                <c:pt idx="76">
                  <c:v>28.293346484375</c:v>
                </c:pt>
                <c:pt idx="77">
                  <c:v>29.052865652222227</c:v>
                </c:pt>
                <c:pt idx="78">
                  <c:v>29.822444676597232</c:v>
                </c:pt>
                <c:pt idx="79">
                  <c:v>30.602083557499995</c:v>
                </c:pt>
                <c:pt idx="80">
                  <c:v>31.391782294930554</c:v>
                </c:pt>
                <c:pt idx="81">
                  <c:v>32.191540888888895</c:v>
                </c:pt>
                <c:pt idx="82">
                  <c:v>33.001359339374993</c:v>
                </c:pt>
                <c:pt idx="83">
                  <c:v>33.821237646388887</c:v>
                </c:pt>
                <c:pt idx="84">
                  <c:v>34.651175809930557</c:v>
                </c:pt>
                <c:pt idx="85">
                  <c:v>35.491173830000008</c:v>
                </c:pt>
                <c:pt idx="86">
                  <c:v>36.34123170659722</c:v>
                </c:pt>
                <c:pt idx="87">
                  <c:v>37.201349439722222</c:v>
                </c:pt>
                <c:pt idx="88">
                  <c:v>38.071527029375005</c:v>
                </c:pt>
                <c:pt idx="89">
                  <c:v>38.951764475555564</c:v>
                </c:pt>
                <c:pt idx="90">
                  <c:v>39.842061778263883</c:v>
                </c:pt>
                <c:pt idx="91">
                  <c:v>40.742418937499998</c:v>
                </c:pt>
                <c:pt idx="92">
                  <c:v>41.652835953263896</c:v>
                </c:pt>
                <c:pt idx="93">
                  <c:v>42.573312825555547</c:v>
                </c:pt>
                <c:pt idx="94">
                  <c:v>43.503849554375002</c:v>
                </c:pt>
                <c:pt idx="95">
                  <c:v>44.444446139722224</c:v>
                </c:pt>
                <c:pt idx="96">
                  <c:v>45.395102581597229</c:v>
                </c:pt>
                <c:pt idx="97">
                  <c:v>46.355818879999994</c:v>
                </c:pt>
                <c:pt idx="98">
                  <c:v>47.326595034930548</c:v>
                </c:pt>
                <c:pt idx="99">
                  <c:v>48.307431046388899</c:v>
                </c:pt>
                <c:pt idx="100">
                  <c:v>49.298326914375004</c:v>
                </c:pt>
                <c:pt idx="101">
                  <c:v>50.299282638888883</c:v>
                </c:pt>
                <c:pt idx="102">
                  <c:v>51.310298219930552</c:v>
                </c:pt>
                <c:pt idx="103">
                  <c:v>52.331373657500009</c:v>
                </c:pt>
                <c:pt idx="104">
                  <c:v>53.362508951597235</c:v>
                </c:pt>
                <c:pt idx="105">
                  <c:v>54.403704102222221</c:v>
                </c:pt>
                <c:pt idx="106">
                  <c:v>55.454959109375004</c:v>
                </c:pt>
                <c:pt idx="107">
                  <c:v>56.516273973055561</c:v>
                </c:pt>
                <c:pt idx="108">
                  <c:v>57.58764869326388</c:v>
                </c:pt>
                <c:pt idx="109">
                  <c:v>58.669083269999994</c:v>
                </c:pt>
                <c:pt idx="110">
                  <c:v>59.760577703263891</c:v>
                </c:pt>
                <c:pt idx="111">
                  <c:v>60.862131993055563</c:v>
                </c:pt>
                <c:pt idx="112">
                  <c:v>61.973746139374995</c:v>
                </c:pt>
                <c:pt idx="113">
                  <c:v>63.095420142222224</c:v>
                </c:pt>
                <c:pt idx="114">
                  <c:v>64.227154001597228</c:v>
                </c:pt>
                <c:pt idx="115">
                  <c:v>65.368947717500006</c:v>
                </c:pt>
                <c:pt idx="116">
                  <c:v>66.520801289930546</c:v>
                </c:pt>
                <c:pt idx="117">
                  <c:v>67.682714718888889</c:v>
                </c:pt>
                <c:pt idx="118">
                  <c:v>68.854688004375006</c:v>
                </c:pt>
                <c:pt idx="119">
                  <c:v>70.036721146388899</c:v>
                </c:pt>
                <c:pt idx="120">
                  <c:v>71.228814144930553</c:v>
                </c:pt>
                <c:pt idx="121">
                  <c:v>72.430966999999995</c:v>
                </c:pt>
                <c:pt idx="122">
                  <c:v>73.643179711597227</c:v>
                </c:pt>
                <c:pt idx="123">
                  <c:v>74.865452279722206</c:v>
                </c:pt>
                <c:pt idx="124">
                  <c:v>76.097784704375002</c:v>
                </c:pt>
                <c:pt idx="125">
                  <c:v>77.340176985555559</c:v>
                </c:pt>
                <c:pt idx="126">
                  <c:v>78.59262912326389</c:v>
                </c:pt>
                <c:pt idx="127">
                  <c:v>79.855141117499997</c:v>
                </c:pt>
                <c:pt idx="128">
                  <c:v>81.127712968263893</c:v>
                </c:pt>
                <c:pt idx="129">
                  <c:v>82.410344675555564</c:v>
                </c:pt>
                <c:pt idx="130">
                  <c:v>83.70303623937501</c:v>
                </c:pt>
                <c:pt idx="131">
                  <c:v>85.005787659722216</c:v>
                </c:pt>
                <c:pt idx="132">
                  <c:v>86.318598936597226</c:v>
                </c:pt>
                <c:pt idx="133">
                  <c:v>87.641470070000011</c:v>
                </c:pt>
                <c:pt idx="134">
                  <c:v>88.974401059930571</c:v>
                </c:pt>
                <c:pt idx="135">
                  <c:v>90.317391906388892</c:v>
                </c:pt>
                <c:pt idx="136">
                  <c:v>91.670442609375002</c:v>
                </c:pt>
                <c:pt idx="137">
                  <c:v>93.033553168888901</c:v>
                </c:pt>
                <c:pt idx="138">
                  <c:v>94.406723584930546</c:v>
                </c:pt>
                <c:pt idx="139">
                  <c:v>95.789953857500009</c:v>
                </c:pt>
                <c:pt idx="140">
                  <c:v>97.183243986597191</c:v>
                </c:pt>
                <c:pt idx="141">
                  <c:v>98.586593972222204</c:v>
                </c:pt>
                <c:pt idx="142">
                  <c:v>100.00000381437499</c:v>
                </c:pt>
                <c:pt idx="143">
                  <c:v>101.42347351305555</c:v>
                </c:pt>
                <c:pt idx="144">
                  <c:v>102.85700306826389</c:v>
                </c:pt>
                <c:pt idx="145">
                  <c:v>104.30059248000001</c:v>
                </c:pt>
                <c:pt idx="146">
                  <c:v>105.75424174826391</c:v>
                </c:pt>
                <c:pt idx="147">
                  <c:v>107.21795087305559</c:v>
                </c:pt>
                <c:pt idx="148">
                  <c:v>108.69171985437498</c:v>
                </c:pt>
                <c:pt idx="149">
                  <c:v>110.17554869222221</c:v>
                </c:pt>
                <c:pt idx="150">
                  <c:v>111.66943738659721</c:v>
                </c:pt>
                <c:pt idx="151">
                  <c:v>113.1733859375</c:v>
                </c:pt>
                <c:pt idx="152">
                  <c:v>114.68739434493057</c:v>
                </c:pt>
                <c:pt idx="153">
                  <c:v>116.21146260888891</c:v>
                </c:pt>
                <c:pt idx="154">
                  <c:v>117.74559072937502</c:v>
                </c:pt>
                <c:pt idx="155">
                  <c:v>119.28977870638893</c:v>
                </c:pt>
                <c:pt idx="156">
                  <c:v>120.84402653993054</c:v>
                </c:pt>
                <c:pt idx="157">
                  <c:v>122.40833422999998</c:v>
                </c:pt>
                <c:pt idx="158">
                  <c:v>123.98270177659722</c:v>
                </c:pt>
                <c:pt idx="159">
                  <c:v>125.56712917972222</c:v>
                </c:pt>
                <c:pt idx="160">
                  <c:v>127.16161643937501</c:v>
                </c:pt>
                <c:pt idx="161">
                  <c:v>128.76616355555558</c:v>
                </c:pt>
                <c:pt idx="162">
                  <c:v>130.38077052826392</c:v>
                </c:pt>
                <c:pt idx="163">
                  <c:v>132.00543735749997</c:v>
                </c:pt>
                <c:pt idx="164">
                  <c:v>133.64016404326387</c:v>
                </c:pt>
                <c:pt idx="165">
                  <c:v>135.28495058555555</c:v>
                </c:pt>
                <c:pt idx="166">
                  <c:v>136.93979698437499</c:v>
                </c:pt>
                <c:pt idx="167">
                  <c:v>138.60470323972223</c:v>
                </c:pt>
                <c:pt idx="168">
                  <c:v>140.27966935159725</c:v>
                </c:pt>
                <c:pt idx="169">
                  <c:v>141.96469532000003</c:v>
                </c:pt>
                <c:pt idx="170">
                  <c:v>143.65978114493052</c:v>
                </c:pt>
                <c:pt idx="171">
                  <c:v>145.36492682638888</c:v>
                </c:pt>
                <c:pt idx="172">
                  <c:v>147.080132364375</c:v>
                </c:pt>
                <c:pt idx="173">
                  <c:v>148.80539775888889</c:v>
                </c:pt>
                <c:pt idx="174">
                  <c:v>150.54072300993056</c:v>
                </c:pt>
                <c:pt idx="175">
                  <c:v>152.28610811750002</c:v>
                </c:pt>
                <c:pt idx="176">
                  <c:v>154.04155308159724</c:v>
                </c:pt>
                <c:pt idx="177">
                  <c:v>155.80705790222225</c:v>
                </c:pt>
                <c:pt idx="178">
                  <c:v>157.582622579375</c:v>
                </c:pt>
                <c:pt idx="179">
                  <c:v>159.36824711305553</c:v>
                </c:pt>
                <c:pt idx="180">
                  <c:v>161.16393150326388</c:v>
                </c:pt>
                <c:pt idx="181">
                  <c:v>162.96967574999999</c:v>
                </c:pt>
                <c:pt idx="182">
                  <c:v>164.78547985326389</c:v>
                </c:pt>
                <c:pt idx="183">
                  <c:v>166.61134381305558</c:v>
                </c:pt>
                <c:pt idx="184">
                  <c:v>168.44726762937503</c:v>
                </c:pt>
                <c:pt idx="185">
                  <c:v>170.29325130222219</c:v>
                </c:pt>
                <c:pt idx="186">
                  <c:v>172.14929483159719</c:v>
                </c:pt>
                <c:pt idx="187">
                  <c:v>174.01539821750001</c:v>
                </c:pt>
                <c:pt idx="188">
                  <c:v>175.89156145993056</c:v>
                </c:pt>
                <c:pt idx="189">
                  <c:v>177.7777845588889</c:v>
                </c:pt>
                <c:pt idx="190">
                  <c:v>179.67406751437503</c:v>
                </c:pt>
                <c:pt idx="191">
                  <c:v>181.58041032638891</c:v>
                </c:pt>
                <c:pt idx="192">
                  <c:v>183.49681299493059</c:v>
                </c:pt>
                <c:pt idx="193">
                  <c:v>185.42327551999998</c:v>
                </c:pt>
                <c:pt idx="194">
                  <c:v>187.3597979015972</c:v>
                </c:pt>
                <c:pt idx="195">
                  <c:v>189.30638013972219</c:v>
                </c:pt>
                <c:pt idx="196">
                  <c:v>191.263022234375</c:v>
                </c:pt>
                <c:pt idx="197">
                  <c:v>193.2297241855556</c:v>
                </c:pt>
                <c:pt idx="198">
                  <c:v>195.2064859932639</c:v>
                </c:pt>
                <c:pt idx="199">
                  <c:v>197.19330765750001</c:v>
                </c:pt>
                <c:pt idx="200">
                  <c:v>199.19018917826386</c:v>
                </c:pt>
                <c:pt idx="201">
                  <c:v>201.19713055555553</c:v>
                </c:pt>
                <c:pt idx="202">
                  <c:v>203.21413178937496</c:v>
                </c:pt>
                <c:pt idx="203">
                  <c:v>205.24119287972221</c:v>
                </c:pt>
                <c:pt idx="204">
                  <c:v>207.27831382659721</c:v>
                </c:pt>
                <c:pt idx="205">
                  <c:v>209.32549463000004</c:v>
                </c:pt>
                <c:pt idx="206">
                  <c:v>211.38273528993057</c:v>
                </c:pt>
                <c:pt idx="207">
                  <c:v>213.45003580638894</c:v>
                </c:pt>
                <c:pt idx="208">
                  <c:v>215.52739617937499</c:v>
                </c:pt>
                <c:pt idx="209">
                  <c:v>217.61481640888888</c:v>
                </c:pt>
                <c:pt idx="210">
                  <c:v>219.71229649493054</c:v>
                </c:pt>
                <c:pt idx="211">
                  <c:v>221.81983643750002</c:v>
                </c:pt>
                <c:pt idx="212">
                  <c:v>223.93743623659725</c:v>
                </c:pt>
                <c:pt idx="213">
                  <c:v>226.06509589222225</c:v>
                </c:pt>
                <c:pt idx="214">
                  <c:v>228.20281540437503</c:v>
                </c:pt>
                <c:pt idx="215">
                  <c:v>230.35059477305552</c:v>
                </c:pt>
                <c:pt idx="216">
                  <c:v>232.50843399826388</c:v>
                </c:pt>
                <c:pt idx="217">
                  <c:v>234.67633307999998</c:v>
                </c:pt>
                <c:pt idx="218">
                  <c:v>236.85429201826389</c:v>
                </c:pt>
                <c:pt idx="219">
                  <c:v>239.04231081305556</c:v>
                </c:pt>
                <c:pt idx="220">
                  <c:v>241.240389464375</c:v>
                </c:pt>
                <c:pt idx="221">
                  <c:v>243.44852797222225</c:v>
                </c:pt>
                <c:pt idx="222">
                  <c:v>245.66672633659726</c:v>
                </c:pt>
                <c:pt idx="223">
                  <c:v>247.89498455749998</c:v>
                </c:pt>
                <c:pt idx="224">
                  <c:v>250.13330263493052</c:v>
                </c:pt>
                <c:pt idx="225">
                  <c:v>252.3816805688889</c:v>
                </c:pt>
                <c:pt idx="226">
                  <c:v>254.64011835937501</c:v>
                </c:pt>
                <c:pt idx="227">
                  <c:v>256.90861600638891</c:v>
                </c:pt>
                <c:pt idx="228">
                  <c:v>259.18717350993057</c:v>
                </c:pt>
                <c:pt idx="229">
                  <c:v>261.47579087000003</c:v>
                </c:pt>
                <c:pt idx="230">
                  <c:v>263.77446808659715</c:v>
                </c:pt>
                <c:pt idx="231">
                  <c:v>266.08320515972218</c:v>
                </c:pt>
                <c:pt idx="232">
                  <c:v>268.402002089375</c:v>
                </c:pt>
                <c:pt idx="233">
                  <c:v>270.73085887555555</c:v>
                </c:pt>
                <c:pt idx="234">
                  <c:v>273.0697755182639</c:v>
                </c:pt>
                <c:pt idx="235">
                  <c:v>275.41875201750003</c:v>
                </c:pt>
                <c:pt idx="236">
                  <c:v>277.77778837326395</c:v>
                </c:pt>
                <c:pt idx="237">
                  <c:v>280.1468845855556</c:v>
                </c:pt>
                <c:pt idx="238">
                  <c:v>282.52604065437498</c:v>
                </c:pt>
                <c:pt idx="239">
                  <c:v>284.91525657972221</c:v>
                </c:pt>
                <c:pt idx="240">
                  <c:v>287.31453236159717</c:v>
                </c:pt>
                <c:pt idx="241">
                  <c:v>289.72386799999998</c:v>
                </c:pt>
                <c:pt idx="242">
                  <c:v>292.14326349493058</c:v>
                </c:pt>
                <c:pt idx="243">
                  <c:v>294.57271884638891</c:v>
                </c:pt>
                <c:pt idx="244">
                  <c:v>297.01223405437503</c:v>
                </c:pt>
                <c:pt idx="245">
                  <c:v>299.46180911888882</c:v>
                </c:pt>
                <c:pt idx="246">
                  <c:v>301.92144403993052</c:v>
                </c:pt>
                <c:pt idx="247">
                  <c:v>304.39113881750001</c:v>
                </c:pt>
                <c:pt idx="248">
                  <c:v>306.87089345159723</c:v>
                </c:pt>
                <c:pt idx="249">
                  <c:v>309.36070794222223</c:v>
                </c:pt>
                <c:pt idx="250">
                  <c:v>311.86058228937503</c:v>
                </c:pt>
                <c:pt idx="251">
                  <c:v>314.37051649305556</c:v>
                </c:pt>
              </c:numCache>
            </c:numRef>
          </c:yVal>
          <c:smooth val="1"/>
          <c:extLst xmlns:c16r2="http://schemas.microsoft.com/office/drawing/2015/06/chart">
            <c:ext xmlns:c16="http://schemas.microsoft.com/office/drawing/2014/chart" uri="{C3380CC4-5D6E-409C-BE32-E72D297353CC}">
              <c16:uniqueId val="{00000001-D1D3-41F1-BA53-467D09F1A0E2}"/>
            </c:ext>
          </c:extLst>
        </c:ser>
        <c:ser>
          <c:idx val="4"/>
          <c:order val="4"/>
          <c:tx>
            <c:strRef>
              <c:f>Ausgabeblatt!$AH$46:$AH$47</c:f>
              <c:strCache>
                <c:ptCount val="2"/>
                <c:pt idx="0">
                  <c:v>FWRR</c:v>
                </c:pt>
                <c:pt idx="1">
                  <c:v>in N</c:v>
                </c:pt>
              </c:strCache>
            </c:strRef>
          </c:tx>
          <c:spPr>
            <a:ln w="44450" cap="rnd">
              <a:solidFill>
                <a:schemeClr val="accent4">
                  <a:lumMod val="75000"/>
                </a:schemeClr>
              </a:solidFill>
              <a:prstDash val="sysDash"/>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Ausgabeblatt!$AH$48:$AH$299</c:f>
              <c:numCache>
                <c:formatCode>0</c:formatCode>
                <c:ptCount val="252"/>
                <c:pt idx="1">
                  <c:v>165.54374999999999</c:v>
                </c:pt>
                <c:pt idx="2">
                  <c:v>165.54374999999999</c:v>
                </c:pt>
                <c:pt idx="3">
                  <c:v>165.54374999999999</c:v>
                </c:pt>
                <c:pt idx="4">
                  <c:v>165.54374999999999</c:v>
                </c:pt>
                <c:pt idx="5">
                  <c:v>165.54374999999999</c:v>
                </c:pt>
                <c:pt idx="6">
                  <c:v>165.54374999999999</c:v>
                </c:pt>
                <c:pt idx="7">
                  <c:v>165.54374999999999</c:v>
                </c:pt>
                <c:pt idx="8">
                  <c:v>165.54374999999999</c:v>
                </c:pt>
                <c:pt idx="9">
                  <c:v>165.54374999999999</c:v>
                </c:pt>
                <c:pt idx="10">
                  <c:v>165.54374999999999</c:v>
                </c:pt>
                <c:pt idx="11">
                  <c:v>165.54374999999999</c:v>
                </c:pt>
                <c:pt idx="12">
                  <c:v>165.54374999999999</c:v>
                </c:pt>
                <c:pt idx="13">
                  <c:v>165.54374999999999</c:v>
                </c:pt>
                <c:pt idx="14">
                  <c:v>165.54374999999999</c:v>
                </c:pt>
                <c:pt idx="15">
                  <c:v>165.54374999999999</c:v>
                </c:pt>
                <c:pt idx="16">
                  <c:v>165.54374999999999</c:v>
                </c:pt>
                <c:pt idx="17">
                  <c:v>165.54374999999999</c:v>
                </c:pt>
                <c:pt idx="18">
                  <c:v>165.54374999999999</c:v>
                </c:pt>
                <c:pt idx="19">
                  <c:v>165.54374999999999</c:v>
                </c:pt>
                <c:pt idx="20">
                  <c:v>165.54374999999999</c:v>
                </c:pt>
                <c:pt idx="21">
                  <c:v>165.54374999999999</c:v>
                </c:pt>
                <c:pt idx="22">
                  <c:v>165.54374999999999</c:v>
                </c:pt>
                <c:pt idx="23">
                  <c:v>165.54374999999999</c:v>
                </c:pt>
                <c:pt idx="24">
                  <c:v>165.54374999999999</c:v>
                </c:pt>
                <c:pt idx="25">
                  <c:v>165.54374999999999</c:v>
                </c:pt>
                <c:pt idx="26">
                  <c:v>165.54374999999999</c:v>
                </c:pt>
                <c:pt idx="27">
                  <c:v>165.54374999999999</c:v>
                </c:pt>
                <c:pt idx="28">
                  <c:v>165.54374999999999</c:v>
                </c:pt>
                <c:pt idx="29">
                  <c:v>165.54374999999999</c:v>
                </c:pt>
                <c:pt idx="30">
                  <c:v>165.54374999999999</c:v>
                </c:pt>
                <c:pt idx="31">
                  <c:v>165.54374999999999</c:v>
                </c:pt>
                <c:pt idx="32">
                  <c:v>165.54374999999999</c:v>
                </c:pt>
                <c:pt idx="33">
                  <c:v>165.54374999999999</c:v>
                </c:pt>
                <c:pt idx="34">
                  <c:v>165.54374999999999</c:v>
                </c:pt>
                <c:pt idx="35">
                  <c:v>165.54374999999999</c:v>
                </c:pt>
                <c:pt idx="36">
                  <c:v>165.54374999999999</c:v>
                </c:pt>
                <c:pt idx="37">
                  <c:v>165.54374999999999</c:v>
                </c:pt>
                <c:pt idx="38">
                  <c:v>165.54374999999999</c:v>
                </c:pt>
                <c:pt idx="39">
                  <c:v>165.54374999999999</c:v>
                </c:pt>
                <c:pt idx="40">
                  <c:v>165.54374999999999</c:v>
                </c:pt>
                <c:pt idx="41">
                  <c:v>165.54374999999999</c:v>
                </c:pt>
                <c:pt idx="42">
                  <c:v>165.54374999999999</c:v>
                </c:pt>
                <c:pt idx="43">
                  <c:v>165.54374999999999</c:v>
                </c:pt>
                <c:pt idx="44">
                  <c:v>165.54374999999999</c:v>
                </c:pt>
                <c:pt idx="45">
                  <c:v>165.54374999999999</c:v>
                </c:pt>
                <c:pt idx="46">
                  <c:v>165.54374999999999</c:v>
                </c:pt>
                <c:pt idx="47">
                  <c:v>165.54374999999999</c:v>
                </c:pt>
                <c:pt idx="48">
                  <c:v>165.54374999999999</c:v>
                </c:pt>
                <c:pt idx="49">
                  <c:v>165.54374999999999</c:v>
                </c:pt>
                <c:pt idx="50">
                  <c:v>165.54374999999999</c:v>
                </c:pt>
                <c:pt idx="51">
                  <c:v>165.54374999999999</c:v>
                </c:pt>
                <c:pt idx="52">
                  <c:v>165.54374999999999</c:v>
                </c:pt>
                <c:pt idx="53">
                  <c:v>165.54374999999999</c:v>
                </c:pt>
                <c:pt idx="54">
                  <c:v>165.54374999999999</c:v>
                </c:pt>
                <c:pt idx="55">
                  <c:v>165.54374999999999</c:v>
                </c:pt>
                <c:pt idx="56">
                  <c:v>165.54374999999999</c:v>
                </c:pt>
                <c:pt idx="57">
                  <c:v>165.54374999999999</c:v>
                </c:pt>
                <c:pt idx="58">
                  <c:v>165.54374999999999</c:v>
                </c:pt>
                <c:pt idx="59">
                  <c:v>165.54374999999999</c:v>
                </c:pt>
                <c:pt idx="60">
                  <c:v>165.54374999999999</c:v>
                </c:pt>
                <c:pt idx="61">
                  <c:v>165.54374999999999</c:v>
                </c:pt>
                <c:pt idx="62">
                  <c:v>165.54374999999999</c:v>
                </c:pt>
                <c:pt idx="63">
                  <c:v>165.54374999999999</c:v>
                </c:pt>
                <c:pt idx="64">
                  <c:v>165.54374999999999</c:v>
                </c:pt>
                <c:pt idx="65">
                  <c:v>165.54374999999999</c:v>
                </c:pt>
                <c:pt idx="66">
                  <c:v>165.54374999999999</c:v>
                </c:pt>
                <c:pt idx="67">
                  <c:v>165.54374999999999</c:v>
                </c:pt>
                <c:pt idx="68">
                  <c:v>165.54374999999999</c:v>
                </c:pt>
                <c:pt idx="69">
                  <c:v>165.54374999999999</c:v>
                </c:pt>
                <c:pt idx="70">
                  <c:v>165.54374999999999</c:v>
                </c:pt>
                <c:pt idx="71">
                  <c:v>165.54374999999999</c:v>
                </c:pt>
                <c:pt idx="72">
                  <c:v>165.54374999999999</c:v>
                </c:pt>
                <c:pt idx="73">
                  <c:v>165.54374999999999</c:v>
                </c:pt>
                <c:pt idx="74">
                  <c:v>165.54374999999999</c:v>
                </c:pt>
                <c:pt idx="75">
                  <c:v>165.54374999999999</c:v>
                </c:pt>
                <c:pt idx="76">
                  <c:v>165.54374999999999</c:v>
                </c:pt>
                <c:pt idx="77">
                  <c:v>165.54374999999999</c:v>
                </c:pt>
                <c:pt idx="78">
                  <c:v>165.54374999999999</c:v>
                </c:pt>
                <c:pt idx="79">
                  <c:v>165.54374999999999</c:v>
                </c:pt>
                <c:pt idx="80">
                  <c:v>165.54374999999999</c:v>
                </c:pt>
                <c:pt idx="81">
                  <c:v>165.54374999999999</c:v>
                </c:pt>
                <c:pt idx="82">
                  <c:v>165.54374999999999</c:v>
                </c:pt>
                <c:pt idx="83">
                  <c:v>165.54374999999999</c:v>
                </c:pt>
                <c:pt idx="84">
                  <c:v>165.54374999999999</c:v>
                </c:pt>
                <c:pt idx="85">
                  <c:v>165.54374999999999</c:v>
                </c:pt>
                <c:pt idx="86">
                  <c:v>165.54374999999999</c:v>
                </c:pt>
                <c:pt idx="87">
                  <c:v>165.54374999999999</c:v>
                </c:pt>
                <c:pt idx="88">
                  <c:v>165.54374999999999</c:v>
                </c:pt>
                <c:pt idx="89">
                  <c:v>165.54374999999999</c:v>
                </c:pt>
                <c:pt idx="90">
                  <c:v>165.54374999999999</c:v>
                </c:pt>
                <c:pt idx="91">
                  <c:v>165.54374999999999</c:v>
                </c:pt>
                <c:pt idx="92">
                  <c:v>165.54374999999999</c:v>
                </c:pt>
                <c:pt idx="93">
                  <c:v>165.54374999999999</c:v>
                </c:pt>
                <c:pt idx="94">
                  <c:v>165.54374999999999</c:v>
                </c:pt>
                <c:pt idx="95">
                  <c:v>165.54374999999999</c:v>
                </c:pt>
                <c:pt idx="96">
                  <c:v>165.54374999999999</c:v>
                </c:pt>
                <c:pt idx="97">
                  <c:v>165.54374999999999</c:v>
                </c:pt>
                <c:pt idx="98">
                  <c:v>165.54374999999999</c:v>
                </c:pt>
                <c:pt idx="99">
                  <c:v>165.54374999999999</c:v>
                </c:pt>
                <c:pt idx="100">
                  <c:v>165.54374999999999</c:v>
                </c:pt>
                <c:pt idx="101">
                  <c:v>165.54374999999999</c:v>
                </c:pt>
                <c:pt idx="102">
                  <c:v>165.54374999999999</c:v>
                </c:pt>
                <c:pt idx="103">
                  <c:v>165.54374999999999</c:v>
                </c:pt>
                <c:pt idx="104">
                  <c:v>165.54374999999999</c:v>
                </c:pt>
                <c:pt idx="105">
                  <c:v>165.54374999999999</c:v>
                </c:pt>
                <c:pt idx="106">
                  <c:v>165.54374999999999</c:v>
                </c:pt>
                <c:pt idx="107">
                  <c:v>165.54374999999999</c:v>
                </c:pt>
                <c:pt idx="108">
                  <c:v>165.54374999999999</c:v>
                </c:pt>
                <c:pt idx="109">
                  <c:v>165.54374999999999</c:v>
                </c:pt>
                <c:pt idx="110">
                  <c:v>165.54374999999999</c:v>
                </c:pt>
                <c:pt idx="111">
                  <c:v>165.54374999999999</c:v>
                </c:pt>
                <c:pt idx="112">
                  <c:v>165.54374999999999</c:v>
                </c:pt>
                <c:pt idx="113">
                  <c:v>165.54374999999999</c:v>
                </c:pt>
                <c:pt idx="114">
                  <c:v>165.54374999999999</c:v>
                </c:pt>
                <c:pt idx="115">
                  <c:v>165.54374999999999</c:v>
                </c:pt>
                <c:pt idx="116">
                  <c:v>165.54374999999999</c:v>
                </c:pt>
                <c:pt idx="117">
                  <c:v>165.54374999999999</c:v>
                </c:pt>
                <c:pt idx="118">
                  <c:v>165.54374999999999</c:v>
                </c:pt>
                <c:pt idx="119">
                  <c:v>165.54374999999999</c:v>
                </c:pt>
                <c:pt idx="120">
                  <c:v>165.54374999999999</c:v>
                </c:pt>
                <c:pt idx="121">
                  <c:v>165.54374999999999</c:v>
                </c:pt>
                <c:pt idx="122">
                  <c:v>165.54374999999999</c:v>
                </c:pt>
                <c:pt idx="123">
                  <c:v>165.54374999999999</c:v>
                </c:pt>
                <c:pt idx="124">
                  <c:v>165.54374999999999</c:v>
                </c:pt>
                <c:pt idx="125">
                  <c:v>165.54374999999999</c:v>
                </c:pt>
                <c:pt idx="126">
                  <c:v>165.54374999999999</c:v>
                </c:pt>
                <c:pt idx="127">
                  <c:v>165.54374999999999</c:v>
                </c:pt>
                <c:pt idx="128">
                  <c:v>165.54374999999999</c:v>
                </c:pt>
                <c:pt idx="129">
                  <c:v>165.54374999999999</c:v>
                </c:pt>
                <c:pt idx="130">
                  <c:v>165.54374999999999</c:v>
                </c:pt>
                <c:pt idx="131">
                  <c:v>165.54374999999999</c:v>
                </c:pt>
                <c:pt idx="132">
                  <c:v>165.54374999999999</c:v>
                </c:pt>
                <c:pt idx="133">
                  <c:v>165.54374999999999</c:v>
                </c:pt>
                <c:pt idx="134">
                  <c:v>165.54374999999999</c:v>
                </c:pt>
                <c:pt idx="135">
                  <c:v>165.54374999999999</c:v>
                </c:pt>
                <c:pt idx="136">
                  <c:v>165.54374999999999</c:v>
                </c:pt>
                <c:pt idx="137">
                  <c:v>165.54374999999999</c:v>
                </c:pt>
                <c:pt idx="138">
                  <c:v>165.54374999999999</c:v>
                </c:pt>
                <c:pt idx="139">
                  <c:v>165.54374999999999</c:v>
                </c:pt>
                <c:pt idx="140">
                  <c:v>165.54374999999999</c:v>
                </c:pt>
                <c:pt idx="141">
                  <c:v>165.54374999999999</c:v>
                </c:pt>
                <c:pt idx="142">
                  <c:v>165.54374999999999</c:v>
                </c:pt>
                <c:pt idx="143">
                  <c:v>165.54374999999999</c:v>
                </c:pt>
                <c:pt idx="144">
                  <c:v>165.54374999999999</c:v>
                </c:pt>
                <c:pt idx="145">
                  <c:v>165.54374999999999</c:v>
                </c:pt>
                <c:pt idx="146">
                  <c:v>165.54374999999999</c:v>
                </c:pt>
                <c:pt idx="147">
                  <c:v>165.54374999999999</c:v>
                </c:pt>
                <c:pt idx="148">
                  <c:v>165.54374999999999</c:v>
                </c:pt>
                <c:pt idx="149">
                  <c:v>165.54374999999999</c:v>
                </c:pt>
                <c:pt idx="150">
                  <c:v>165.54374999999999</c:v>
                </c:pt>
                <c:pt idx="151">
                  <c:v>165.54374999999999</c:v>
                </c:pt>
                <c:pt idx="152">
                  <c:v>165.54374999999999</c:v>
                </c:pt>
                <c:pt idx="153">
                  <c:v>165.54374999999999</c:v>
                </c:pt>
                <c:pt idx="154">
                  <c:v>165.54374999999999</c:v>
                </c:pt>
                <c:pt idx="155">
                  <c:v>165.54374999999999</c:v>
                </c:pt>
                <c:pt idx="156">
                  <c:v>165.54374999999999</c:v>
                </c:pt>
                <c:pt idx="157">
                  <c:v>165.54374999999999</c:v>
                </c:pt>
                <c:pt idx="158">
                  <c:v>165.54374999999999</c:v>
                </c:pt>
                <c:pt idx="159">
                  <c:v>165.54374999999999</c:v>
                </c:pt>
                <c:pt idx="160">
                  <c:v>165.54374999999999</c:v>
                </c:pt>
                <c:pt idx="161">
                  <c:v>165.54374999999999</c:v>
                </c:pt>
                <c:pt idx="162">
                  <c:v>165.54374999999999</c:v>
                </c:pt>
                <c:pt idx="163">
                  <c:v>165.54374999999999</c:v>
                </c:pt>
                <c:pt idx="164">
                  <c:v>165.54374999999999</c:v>
                </c:pt>
                <c:pt idx="165">
                  <c:v>165.54374999999999</c:v>
                </c:pt>
                <c:pt idx="166">
                  <c:v>165.54374999999999</c:v>
                </c:pt>
                <c:pt idx="167">
                  <c:v>165.54374999999999</c:v>
                </c:pt>
                <c:pt idx="168">
                  <c:v>165.54374999999999</c:v>
                </c:pt>
                <c:pt idx="169">
                  <c:v>165.54374999999999</c:v>
                </c:pt>
                <c:pt idx="170">
                  <c:v>165.54374999999999</c:v>
                </c:pt>
                <c:pt idx="171">
                  <c:v>165.54374999999999</c:v>
                </c:pt>
                <c:pt idx="172">
                  <c:v>165.54374999999999</c:v>
                </c:pt>
                <c:pt idx="173">
                  <c:v>165.54374999999999</c:v>
                </c:pt>
                <c:pt idx="174">
                  <c:v>165.54374999999999</c:v>
                </c:pt>
                <c:pt idx="175">
                  <c:v>165.54374999999999</c:v>
                </c:pt>
                <c:pt idx="176">
                  <c:v>165.54374999999999</c:v>
                </c:pt>
                <c:pt idx="177">
                  <c:v>165.54374999999999</c:v>
                </c:pt>
                <c:pt idx="178">
                  <c:v>165.54374999999999</c:v>
                </c:pt>
                <c:pt idx="179">
                  <c:v>165.54374999999999</c:v>
                </c:pt>
                <c:pt idx="180">
                  <c:v>165.54374999999999</c:v>
                </c:pt>
                <c:pt idx="181">
                  <c:v>165.54374999999999</c:v>
                </c:pt>
                <c:pt idx="182">
                  <c:v>165.54374999999999</c:v>
                </c:pt>
                <c:pt idx="183">
                  <c:v>165.54374999999999</c:v>
                </c:pt>
                <c:pt idx="184">
                  <c:v>165.54374999999999</c:v>
                </c:pt>
                <c:pt idx="185">
                  <c:v>165.54374999999999</c:v>
                </c:pt>
                <c:pt idx="186">
                  <c:v>165.54374999999999</c:v>
                </c:pt>
                <c:pt idx="187">
                  <c:v>165.54374999999999</c:v>
                </c:pt>
                <c:pt idx="188">
                  <c:v>165.54374999999999</c:v>
                </c:pt>
                <c:pt idx="189">
                  <c:v>165.54374999999999</c:v>
                </c:pt>
                <c:pt idx="190">
                  <c:v>165.54374999999999</c:v>
                </c:pt>
                <c:pt idx="191">
                  <c:v>165.54374999999999</c:v>
                </c:pt>
                <c:pt idx="192">
                  <c:v>165.54374999999999</c:v>
                </c:pt>
                <c:pt idx="193">
                  <c:v>165.54374999999999</c:v>
                </c:pt>
                <c:pt idx="194">
                  <c:v>165.54374999999999</c:v>
                </c:pt>
                <c:pt idx="195">
                  <c:v>165.54374999999999</c:v>
                </c:pt>
                <c:pt idx="196">
                  <c:v>165.54374999999999</c:v>
                </c:pt>
                <c:pt idx="197">
                  <c:v>165.54374999999999</c:v>
                </c:pt>
                <c:pt idx="198">
                  <c:v>165.54374999999999</c:v>
                </c:pt>
                <c:pt idx="199">
                  <c:v>165.54374999999999</c:v>
                </c:pt>
                <c:pt idx="200">
                  <c:v>165.54374999999999</c:v>
                </c:pt>
                <c:pt idx="201">
                  <c:v>165.54374999999999</c:v>
                </c:pt>
                <c:pt idx="202">
                  <c:v>165.54374999999999</c:v>
                </c:pt>
                <c:pt idx="203">
                  <c:v>165.54374999999999</c:v>
                </c:pt>
                <c:pt idx="204">
                  <c:v>165.54374999999999</c:v>
                </c:pt>
                <c:pt idx="205">
                  <c:v>165.54374999999999</c:v>
                </c:pt>
                <c:pt idx="206">
                  <c:v>165.54374999999999</c:v>
                </c:pt>
                <c:pt idx="207">
                  <c:v>165.54374999999999</c:v>
                </c:pt>
                <c:pt idx="208">
                  <c:v>165.54374999999999</c:v>
                </c:pt>
                <c:pt idx="209">
                  <c:v>165.54374999999999</c:v>
                </c:pt>
                <c:pt idx="210">
                  <c:v>165.54374999999999</c:v>
                </c:pt>
                <c:pt idx="211">
                  <c:v>165.54374999999999</c:v>
                </c:pt>
                <c:pt idx="212">
                  <c:v>165.54374999999999</c:v>
                </c:pt>
                <c:pt idx="213">
                  <c:v>165.54374999999999</c:v>
                </c:pt>
                <c:pt idx="214">
                  <c:v>165.54374999999999</c:v>
                </c:pt>
                <c:pt idx="215">
                  <c:v>165.54374999999999</c:v>
                </c:pt>
                <c:pt idx="216">
                  <c:v>165.54374999999999</c:v>
                </c:pt>
                <c:pt idx="217">
                  <c:v>165.54374999999999</c:v>
                </c:pt>
                <c:pt idx="218">
                  <c:v>165.54374999999999</c:v>
                </c:pt>
                <c:pt idx="219">
                  <c:v>165.54374999999999</c:v>
                </c:pt>
                <c:pt idx="220">
                  <c:v>165.54374999999999</c:v>
                </c:pt>
                <c:pt idx="221">
                  <c:v>165.54374999999999</c:v>
                </c:pt>
                <c:pt idx="222">
                  <c:v>165.54374999999999</c:v>
                </c:pt>
                <c:pt idx="223">
                  <c:v>165.54374999999999</c:v>
                </c:pt>
                <c:pt idx="224">
                  <c:v>165.54374999999999</c:v>
                </c:pt>
                <c:pt idx="225">
                  <c:v>165.54374999999999</c:v>
                </c:pt>
                <c:pt idx="226">
                  <c:v>165.54374999999999</c:v>
                </c:pt>
                <c:pt idx="227">
                  <c:v>165.54374999999999</c:v>
                </c:pt>
                <c:pt idx="228">
                  <c:v>165.54374999999999</c:v>
                </c:pt>
                <c:pt idx="229">
                  <c:v>165.54374999999999</c:v>
                </c:pt>
                <c:pt idx="230">
                  <c:v>165.54374999999999</c:v>
                </c:pt>
                <c:pt idx="231">
                  <c:v>165.54374999999999</c:v>
                </c:pt>
                <c:pt idx="232">
                  <c:v>165.54374999999999</c:v>
                </c:pt>
                <c:pt idx="233">
                  <c:v>165.54374999999999</c:v>
                </c:pt>
                <c:pt idx="234">
                  <c:v>165.54374999999999</c:v>
                </c:pt>
                <c:pt idx="235">
                  <c:v>165.54374999999999</c:v>
                </c:pt>
                <c:pt idx="236">
                  <c:v>165.54374999999999</c:v>
                </c:pt>
                <c:pt idx="237">
                  <c:v>165.54374999999999</c:v>
                </c:pt>
                <c:pt idx="238">
                  <c:v>165.54374999999999</c:v>
                </c:pt>
                <c:pt idx="239">
                  <c:v>165.54374999999999</c:v>
                </c:pt>
                <c:pt idx="240">
                  <c:v>165.54374999999999</c:v>
                </c:pt>
                <c:pt idx="241">
                  <c:v>165.54374999999999</c:v>
                </c:pt>
                <c:pt idx="242">
                  <c:v>165.54374999999999</c:v>
                </c:pt>
                <c:pt idx="243">
                  <c:v>165.54374999999999</c:v>
                </c:pt>
                <c:pt idx="244">
                  <c:v>165.54374999999999</c:v>
                </c:pt>
                <c:pt idx="245">
                  <c:v>165.54374999999999</c:v>
                </c:pt>
                <c:pt idx="246">
                  <c:v>165.54374999999999</c:v>
                </c:pt>
                <c:pt idx="247">
                  <c:v>165.54374999999999</c:v>
                </c:pt>
                <c:pt idx="248">
                  <c:v>165.54374999999999</c:v>
                </c:pt>
                <c:pt idx="249">
                  <c:v>165.54374999999999</c:v>
                </c:pt>
                <c:pt idx="250">
                  <c:v>165.54374999999999</c:v>
                </c:pt>
                <c:pt idx="251">
                  <c:v>165.54374999999999</c:v>
                </c:pt>
              </c:numCache>
            </c:numRef>
          </c:yVal>
          <c:smooth val="1"/>
          <c:extLst xmlns:c16r2="http://schemas.microsoft.com/office/drawing/2015/06/chart">
            <c:ext xmlns:c16="http://schemas.microsoft.com/office/drawing/2014/chart" uri="{C3380CC4-5D6E-409C-BE32-E72D297353CC}">
              <c16:uniqueId val="{00000002-D1D3-41F1-BA53-467D09F1A0E2}"/>
            </c:ext>
          </c:extLst>
        </c:ser>
        <c:ser>
          <c:idx val="8"/>
          <c:order val="8"/>
          <c:tx>
            <c:strRef>
              <c:f>Ausgabeblatt!$AL$46:$AL$47</c:f>
              <c:strCache>
                <c:ptCount val="2"/>
                <c:pt idx="0">
                  <c:v>FWSt</c:v>
                </c:pt>
                <c:pt idx="1">
                  <c:v>in N</c:v>
                </c:pt>
              </c:strCache>
            </c:strRef>
          </c:tx>
          <c:spPr>
            <a:ln w="44450" cap="rnd">
              <a:solidFill>
                <a:srgbClr val="00B050"/>
              </a:solidFill>
              <a:prstDash val="sysDash"/>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Ausgabeblatt!$AL$48:$AL$299</c:f>
              <c:numCache>
                <c:formatCode>0</c:formatCode>
                <c:ptCount val="25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numCache>
            </c:numRef>
          </c:yVal>
          <c:smooth val="1"/>
          <c:extLst xmlns:c16r2="http://schemas.microsoft.com/office/drawing/2015/06/chart">
            <c:ext xmlns:c16="http://schemas.microsoft.com/office/drawing/2014/chart" uri="{C3380CC4-5D6E-409C-BE32-E72D297353CC}">
              <c16:uniqueId val="{00000003-D1D3-41F1-BA53-467D09F1A0E2}"/>
            </c:ext>
          </c:extLst>
        </c:ser>
        <c:ser>
          <c:idx val="10"/>
          <c:order val="10"/>
          <c:tx>
            <c:strRef>
              <c:f>Ausgabeblatt!$AN$46:$AN$47</c:f>
              <c:strCache>
                <c:ptCount val="2"/>
                <c:pt idx="0">
                  <c:v>FW</c:v>
                </c:pt>
                <c:pt idx="1">
                  <c:v>in N</c:v>
                </c:pt>
              </c:strCache>
            </c:strRef>
          </c:tx>
          <c:spPr>
            <a:ln w="44450" cap="rnd">
              <a:solidFill>
                <a:srgbClr val="C00000"/>
              </a:solidFill>
              <a:round/>
            </a:ln>
            <a:effectLst/>
          </c:spPr>
          <c:marker>
            <c:symbol val="none"/>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Ausgabeblatt!$AN$48:$AN$299</c:f>
              <c:numCache>
                <c:formatCode>0</c:formatCode>
                <c:ptCount val="252"/>
                <c:pt idx="1">
                  <c:v>165.54374999999999</c:v>
                </c:pt>
                <c:pt idx="2">
                  <c:v>165.54877992826388</c:v>
                </c:pt>
                <c:pt idx="3">
                  <c:v>165.56386971305554</c:v>
                </c:pt>
                <c:pt idx="4">
                  <c:v>165.58901935437498</c:v>
                </c:pt>
                <c:pt idx="5">
                  <c:v>165.62422885222222</c:v>
                </c:pt>
                <c:pt idx="6">
                  <c:v>165.66949820659721</c:v>
                </c:pt>
                <c:pt idx="7">
                  <c:v>165.72482741749999</c:v>
                </c:pt>
                <c:pt idx="8">
                  <c:v>165.79021648493054</c:v>
                </c:pt>
                <c:pt idx="9">
                  <c:v>165.86566540888887</c:v>
                </c:pt>
                <c:pt idx="10">
                  <c:v>165.951174189375</c:v>
                </c:pt>
                <c:pt idx="11">
                  <c:v>166.04674282638888</c:v>
                </c:pt>
                <c:pt idx="12">
                  <c:v>166.15237131993055</c:v>
                </c:pt>
                <c:pt idx="13">
                  <c:v>166.26805966999999</c:v>
                </c:pt>
                <c:pt idx="14">
                  <c:v>166.39380787659721</c:v>
                </c:pt>
                <c:pt idx="15">
                  <c:v>166.52961593972222</c:v>
                </c:pt>
                <c:pt idx="16">
                  <c:v>166.67548385937499</c:v>
                </c:pt>
                <c:pt idx="17">
                  <c:v>166.83141163555555</c:v>
                </c:pt>
                <c:pt idx="18">
                  <c:v>166.99739926826388</c:v>
                </c:pt>
                <c:pt idx="19">
                  <c:v>167.17344675749999</c:v>
                </c:pt>
                <c:pt idx="20">
                  <c:v>167.35955410326389</c:v>
                </c:pt>
                <c:pt idx="21">
                  <c:v>167.55572130555555</c:v>
                </c:pt>
                <c:pt idx="22">
                  <c:v>167.761948364375</c:v>
                </c:pt>
                <c:pt idx="23">
                  <c:v>167.97823527972221</c:v>
                </c:pt>
                <c:pt idx="24">
                  <c:v>168.20458205159721</c:v>
                </c:pt>
                <c:pt idx="25">
                  <c:v>168.44098867999998</c:v>
                </c:pt>
                <c:pt idx="26">
                  <c:v>168.68745516493055</c:v>
                </c:pt>
                <c:pt idx="27">
                  <c:v>168.94398150638887</c:v>
                </c:pt>
                <c:pt idx="28">
                  <c:v>169.21056770437499</c:v>
                </c:pt>
                <c:pt idx="29">
                  <c:v>169.48721375888888</c:v>
                </c:pt>
                <c:pt idx="30">
                  <c:v>169.77391966993054</c:v>
                </c:pt>
                <c:pt idx="31">
                  <c:v>170.07068543749998</c:v>
                </c:pt>
                <c:pt idx="32">
                  <c:v>170.3775110615972</c:v>
                </c:pt>
                <c:pt idx="33">
                  <c:v>170.69439654222222</c:v>
                </c:pt>
                <c:pt idx="34">
                  <c:v>171.021341879375</c:v>
                </c:pt>
                <c:pt idx="35">
                  <c:v>171.35834707305554</c:v>
                </c:pt>
                <c:pt idx="36">
                  <c:v>171.70541212326387</c:v>
                </c:pt>
                <c:pt idx="37">
                  <c:v>172.06253702999999</c:v>
                </c:pt>
                <c:pt idx="38">
                  <c:v>172.42972179326387</c:v>
                </c:pt>
                <c:pt idx="39">
                  <c:v>172.80696641305553</c:v>
                </c:pt>
                <c:pt idx="40">
                  <c:v>173.19427088937499</c:v>
                </c:pt>
                <c:pt idx="41">
                  <c:v>173.59163522222221</c:v>
                </c:pt>
                <c:pt idx="42">
                  <c:v>173.99905941159722</c:v>
                </c:pt>
                <c:pt idx="43">
                  <c:v>174.41654345749998</c:v>
                </c:pt>
                <c:pt idx="44">
                  <c:v>174.84408735993054</c:v>
                </c:pt>
                <c:pt idx="45">
                  <c:v>175.28169111888889</c:v>
                </c:pt>
                <c:pt idx="46">
                  <c:v>175.72935473437499</c:v>
                </c:pt>
                <c:pt idx="47">
                  <c:v>176.18707820638889</c:v>
                </c:pt>
                <c:pt idx="48">
                  <c:v>176.65486153493055</c:v>
                </c:pt>
                <c:pt idx="49">
                  <c:v>177.13270471999999</c:v>
                </c:pt>
                <c:pt idx="50">
                  <c:v>177.62060776159723</c:v>
                </c:pt>
                <c:pt idx="51">
                  <c:v>178.1185706597222</c:v>
                </c:pt>
                <c:pt idx="52">
                  <c:v>178.62659341437498</c:v>
                </c:pt>
                <c:pt idx="53">
                  <c:v>179.14467602555555</c:v>
                </c:pt>
                <c:pt idx="54">
                  <c:v>179.67281849326389</c:v>
                </c:pt>
                <c:pt idx="55">
                  <c:v>180.21102081749999</c:v>
                </c:pt>
                <c:pt idx="56">
                  <c:v>180.75928299826387</c:v>
                </c:pt>
                <c:pt idx="57">
                  <c:v>181.31760503555554</c:v>
                </c:pt>
                <c:pt idx="58">
                  <c:v>181.88598692937498</c:v>
                </c:pt>
                <c:pt idx="59">
                  <c:v>182.4644286797222</c:v>
                </c:pt>
                <c:pt idx="60">
                  <c:v>183.05293028659722</c:v>
                </c:pt>
                <c:pt idx="61">
                  <c:v>183.65149174999999</c:v>
                </c:pt>
                <c:pt idx="62">
                  <c:v>184.26011306993053</c:v>
                </c:pt>
                <c:pt idx="63">
                  <c:v>184.87879424638888</c:v>
                </c:pt>
                <c:pt idx="64">
                  <c:v>185.50753527937499</c:v>
                </c:pt>
                <c:pt idx="65">
                  <c:v>186.14633616888887</c:v>
                </c:pt>
                <c:pt idx="66">
                  <c:v>186.79519691493056</c:v>
                </c:pt>
                <c:pt idx="67">
                  <c:v>187.45411751749998</c:v>
                </c:pt>
                <c:pt idx="68">
                  <c:v>188.12309797659722</c:v>
                </c:pt>
                <c:pt idx="69">
                  <c:v>188.80213829222222</c:v>
                </c:pt>
                <c:pt idx="70">
                  <c:v>189.49123846437499</c:v>
                </c:pt>
                <c:pt idx="71">
                  <c:v>190.19039849305554</c:v>
                </c:pt>
                <c:pt idx="72">
                  <c:v>190.89961837826388</c:v>
                </c:pt>
                <c:pt idx="73">
                  <c:v>191.61889811999998</c:v>
                </c:pt>
                <c:pt idx="74">
                  <c:v>192.34823771826387</c:v>
                </c:pt>
                <c:pt idx="75">
                  <c:v>193.08763717305555</c:v>
                </c:pt>
                <c:pt idx="76">
                  <c:v>193.837096484375</c:v>
                </c:pt>
                <c:pt idx="77">
                  <c:v>194.59661565222223</c:v>
                </c:pt>
                <c:pt idx="78">
                  <c:v>195.36619467659722</c:v>
                </c:pt>
                <c:pt idx="79">
                  <c:v>196.1458335575</c:v>
                </c:pt>
                <c:pt idx="80">
                  <c:v>196.93553229493054</c:v>
                </c:pt>
                <c:pt idx="81">
                  <c:v>197.73529088888887</c:v>
                </c:pt>
                <c:pt idx="82">
                  <c:v>198.54510933937499</c:v>
                </c:pt>
                <c:pt idx="83">
                  <c:v>199.36498764638887</c:v>
                </c:pt>
                <c:pt idx="84">
                  <c:v>200.19492580993054</c:v>
                </c:pt>
                <c:pt idx="85">
                  <c:v>201.03492383</c:v>
                </c:pt>
                <c:pt idx="86">
                  <c:v>201.88498170659722</c:v>
                </c:pt>
                <c:pt idx="87">
                  <c:v>202.7450994397222</c:v>
                </c:pt>
                <c:pt idx="88">
                  <c:v>203.61527702937499</c:v>
                </c:pt>
                <c:pt idx="89">
                  <c:v>204.49551447555555</c:v>
                </c:pt>
                <c:pt idx="90">
                  <c:v>205.38581177826387</c:v>
                </c:pt>
                <c:pt idx="91">
                  <c:v>206.28616893749998</c:v>
                </c:pt>
                <c:pt idx="92">
                  <c:v>207.19658595326388</c:v>
                </c:pt>
                <c:pt idx="93">
                  <c:v>208.11706282555554</c:v>
                </c:pt>
                <c:pt idx="94">
                  <c:v>209.04759955437498</c:v>
                </c:pt>
                <c:pt idx="95">
                  <c:v>209.98819613972222</c:v>
                </c:pt>
                <c:pt idx="96">
                  <c:v>210.93885258159722</c:v>
                </c:pt>
                <c:pt idx="97">
                  <c:v>211.89956887999998</c:v>
                </c:pt>
                <c:pt idx="98">
                  <c:v>212.87034503493055</c:v>
                </c:pt>
                <c:pt idx="99">
                  <c:v>213.85118104638889</c:v>
                </c:pt>
                <c:pt idx="100">
                  <c:v>214.84207691437499</c:v>
                </c:pt>
                <c:pt idx="101">
                  <c:v>215.84303263888887</c:v>
                </c:pt>
                <c:pt idx="102">
                  <c:v>216.85404821993055</c:v>
                </c:pt>
                <c:pt idx="103">
                  <c:v>217.87512365750001</c:v>
                </c:pt>
                <c:pt idx="104">
                  <c:v>218.90625895159724</c:v>
                </c:pt>
                <c:pt idx="105">
                  <c:v>219.9474541022222</c:v>
                </c:pt>
                <c:pt idx="106">
                  <c:v>220.998709109375</c:v>
                </c:pt>
                <c:pt idx="107">
                  <c:v>222.06002397305554</c:v>
                </c:pt>
                <c:pt idx="108">
                  <c:v>223.13139869326386</c:v>
                </c:pt>
                <c:pt idx="109">
                  <c:v>224.21283326999998</c:v>
                </c:pt>
                <c:pt idx="110">
                  <c:v>225.30432770326388</c:v>
                </c:pt>
                <c:pt idx="111">
                  <c:v>226.40588199305554</c:v>
                </c:pt>
                <c:pt idx="112">
                  <c:v>227.517496139375</c:v>
                </c:pt>
                <c:pt idx="113">
                  <c:v>228.63917014222221</c:v>
                </c:pt>
                <c:pt idx="114">
                  <c:v>229.77090400159722</c:v>
                </c:pt>
                <c:pt idx="115">
                  <c:v>230.91269771750001</c:v>
                </c:pt>
                <c:pt idx="116">
                  <c:v>232.06455128993053</c:v>
                </c:pt>
                <c:pt idx="117">
                  <c:v>233.22646471888888</c:v>
                </c:pt>
                <c:pt idx="118">
                  <c:v>234.39843800437501</c:v>
                </c:pt>
                <c:pt idx="119">
                  <c:v>235.5804711463889</c:v>
                </c:pt>
                <c:pt idx="120">
                  <c:v>236.77256414493053</c:v>
                </c:pt>
                <c:pt idx="121">
                  <c:v>237.974717</c:v>
                </c:pt>
                <c:pt idx="122">
                  <c:v>239.1869297115972</c:v>
                </c:pt>
                <c:pt idx="123">
                  <c:v>240.40920227972219</c:v>
                </c:pt>
                <c:pt idx="124">
                  <c:v>241.64153470437498</c:v>
                </c:pt>
                <c:pt idx="125">
                  <c:v>242.88392698555555</c:v>
                </c:pt>
                <c:pt idx="126">
                  <c:v>244.13637912326388</c:v>
                </c:pt>
                <c:pt idx="127">
                  <c:v>245.3988911175</c:v>
                </c:pt>
                <c:pt idx="128">
                  <c:v>246.67146296826388</c:v>
                </c:pt>
                <c:pt idx="129">
                  <c:v>247.95409467555555</c:v>
                </c:pt>
                <c:pt idx="130">
                  <c:v>249.24678623937501</c:v>
                </c:pt>
                <c:pt idx="131">
                  <c:v>250.5495376597222</c:v>
                </c:pt>
                <c:pt idx="132">
                  <c:v>251.86234893659721</c:v>
                </c:pt>
                <c:pt idx="133">
                  <c:v>253.18522007000001</c:v>
                </c:pt>
                <c:pt idx="134">
                  <c:v>254.51815105993057</c:v>
                </c:pt>
                <c:pt idx="135">
                  <c:v>255.86114190638887</c:v>
                </c:pt>
                <c:pt idx="136">
                  <c:v>257.214192609375</c:v>
                </c:pt>
                <c:pt idx="137">
                  <c:v>258.57730316888888</c:v>
                </c:pt>
                <c:pt idx="138">
                  <c:v>259.95047358493053</c:v>
                </c:pt>
                <c:pt idx="139">
                  <c:v>261.33370385749998</c:v>
                </c:pt>
                <c:pt idx="140">
                  <c:v>262.72699398659717</c:v>
                </c:pt>
                <c:pt idx="141">
                  <c:v>264.13034397222219</c:v>
                </c:pt>
                <c:pt idx="142">
                  <c:v>265.54375381437501</c:v>
                </c:pt>
                <c:pt idx="143">
                  <c:v>266.96722351305556</c:v>
                </c:pt>
                <c:pt idx="144">
                  <c:v>268.4007530682639</c:v>
                </c:pt>
                <c:pt idx="145">
                  <c:v>269.84434248000002</c:v>
                </c:pt>
                <c:pt idx="146">
                  <c:v>271.29799174826388</c:v>
                </c:pt>
                <c:pt idx="147">
                  <c:v>272.76170087305559</c:v>
                </c:pt>
                <c:pt idx="148">
                  <c:v>274.23546985437497</c:v>
                </c:pt>
                <c:pt idx="149">
                  <c:v>275.7192986922222</c:v>
                </c:pt>
                <c:pt idx="150">
                  <c:v>277.21318738659721</c:v>
                </c:pt>
                <c:pt idx="151">
                  <c:v>278.71713593749996</c:v>
                </c:pt>
                <c:pt idx="152">
                  <c:v>280.23114434493056</c:v>
                </c:pt>
                <c:pt idx="153">
                  <c:v>281.75521260888888</c:v>
                </c:pt>
                <c:pt idx="154">
                  <c:v>283.289340729375</c:v>
                </c:pt>
                <c:pt idx="155">
                  <c:v>284.8335287063889</c:v>
                </c:pt>
                <c:pt idx="156">
                  <c:v>286.38777653993054</c:v>
                </c:pt>
                <c:pt idx="157">
                  <c:v>287.95208422999997</c:v>
                </c:pt>
                <c:pt idx="158">
                  <c:v>289.52645177659724</c:v>
                </c:pt>
                <c:pt idx="159">
                  <c:v>291.11087917972219</c:v>
                </c:pt>
                <c:pt idx="160">
                  <c:v>292.70536643937498</c:v>
                </c:pt>
                <c:pt idx="161">
                  <c:v>294.30991355555557</c:v>
                </c:pt>
                <c:pt idx="162">
                  <c:v>295.92452052826388</c:v>
                </c:pt>
                <c:pt idx="163">
                  <c:v>297.54918735749993</c:v>
                </c:pt>
                <c:pt idx="164">
                  <c:v>299.18391404326383</c:v>
                </c:pt>
                <c:pt idx="165">
                  <c:v>300.82870058555557</c:v>
                </c:pt>
                <c:pt idx="166">
                  <c:v>302.48354698437498</c:v>
                </c:pt>
                <c:pt idx="167">
                  <c:v>304.14845323972224</c:v>
                </c:pt>
                <c:pt idx="168">
                  <c:v>305.82341935159724</c:v>
                </c:pt>
                <c:pt idx="169">
                  <c:v>307.50844532000002</c:v>
                </c:pt>
                <c:pt idx="170">
                  <c:v>309.20353114493048</c:v>
                </c:pt>
                <c:pt idx="171">
                  <c:v>310.90867682638884</c:v>
                </c:pt>
                <c:pt idx="172">
                  <c:v>312.62388236437499</c:v>
                </c:pt>
                <c:pt idx="173">
                  <c:v>314.34914775888888</c:v>
                </c:pt>
                <c:pt idx="174">
                  <c:v>316.08447300993055</c:v>
                </c:pt>
                <c:pt idx="175">
                  <c:v>317.82985811750001</c:v>
                </c:pt>
                <c:pt idx="176">
                  <c:v>319.5853030815972</c:v>
                </c:pt>
                <c:pt idx="177">
                  <c:v>321.35080790222224</c:v>
                </c:pt>
                <c:pt idx="178">
                  <c:v>323.12637257937502</c:v>
                </c:pt>
                <c:pt idx="179">
                  <c:v>324.91199711305552</c:v>
                </c:pt>
                <c:pt idx="180">
                  <c:v>326.70768150326387</c:v>
                </c:pt>
                <c:pt idx="181">
                  <c:v>328.51342575000001</c:v>
                </c:pt>
                <c:pt idx="182">
                  <c:v>330.32922985326388</c:v>
                </c:pt>
                <c:pt idx="183">
                  <c:v>332.1550938130556</c:v>
                </c:pt>
                <c:pt idx="184">
                  <c:v>333.99101762937505</c:v>
                </c:pt>
                <c:pt idx="185">
                  <c:v>335.83700130222218</c:v>
                </c:pt>
                <c:pt idx="186">
                  <c:v>337.69304483159715</c:v>
                </c:pt>
                <c:pt idx="187">
                  <c:v>339.55914821750002</c:v>
                </c:pt>
                <c:pt idx="188">
                  <c:v>341.43531145993052</c:v>
                </c:pt>
                <c:pt idx="189">
                  <c:v>343.32153455888886</c:v>
                </c:pt>
                <c:pt idx="190">
                  <c:v>345.21781751437504</c:v>
                </c:pt>
                <c:pt idx="191">
                  <c:v>347.1241603263889</c:v>
                </c:pt>
                <c:pt idx="192">
                  <c:v>349.04056299493061</c:v>
                </c:pt>
                <c:pt idx="193">
                  <c:v>350.96702551999999</c:v>
                </c:pt>
                <c:pt idx="194">
                  <c:v>352.90354790159722</c:v>
                </c:pt>
                <c:pt idx="195">
                  <c:v>354.85013013972218</c:v>
                </c:pt>
                <c:pt idx="196">
                  <c:v>356.80677223437499</c:v>
                </c:pt>
                <c:pt idx="197">
                  <c:v>358.77347418555559</c:v>
                </c:pt>
                <c:pt idx="198">
                  <c:v>360.75023599326391</c:v>
                </c:pt>
                <c:pt idx="199">
                  <c:v>362.73705765750003</c:v>
                </c:pt>
                <c:pt idx="200">
                  <c:v>364.73393917826388</c:v>
                </c:pt>
                <c:pt idx="201">
                  <c:v>366.74088055555552</c:v>
                </c:pt>
                <c:pt idx="202">
                  <c:v>368.75788178937495</c:v>
                </c:pt>
                <c:pt idx="203">
                  <c:v>370.78494287972217</c:v>
                </c:pt>
                <c:pt idx="204">
                  <c:v>372.82206382659717</c:v>
                </c:pt>
                <c:pt idx="205">
                  <c:v>374.86924463000003</c:v>
                </c:pt>
                <c:pt idx="206">
                  <c:v>376.92648528993055</c:v>
                </c:pt>
                <c:pt idx="207">
                  <c:v>378.99378580638893</c:v>
                </c:pt>
                <c:pt idx="208">
                  <c:v>381.07114617937498</c:v>
                </c:pt>
                <c:pt idx="209">
                  <c:v>383.15856640888887</c:v>
                </c:pt>
                <c:pt idx="210">
                  <c:v>385.2560464949305</c:v>
                </c:pt>
                <c:pt idx="211">
                  <c:v>387.36358643749998</c:v>
                </c:pt>
                <c:pt idx="212">
                  <c:v>389.48118623659724</c:v>
                </c:pt>
                <c:pt idx="213">
                  <c:v>391.60884589222223</c:v>
                </c:pt>
                <c:pt idx="214">
                  <c:v>393.74656540437502</c:v>
                </c:pt>
                <c:pt idx="215">
                  <c:v>395.89434477305554</c:v>
                </c:pt>
                <c:pt idx="216">
                  <c:v>398.0521839982639</c:v>
                </c:pt>
                <c:pt idx="217">
                  <c:v>400.22008307999999</c:v>
                </c:pt>
                <c:pt idx="218">
                  <c:v>402.39804201826388</c:v>
                </c:pt>
                <c:pt idx="219">
                  <c:v>404.58606081305555</c:v>
                </c:pt>
                <c:pt idx="220">
                  <c:v>406.78413946437502</c:v>
                </c:pt>
                <c:pt idx="221">
                  <c:v>408.99227797222227</c:v>
                </c:pt>
                <c:pt idx="222">
                  <c:v>411.21047633659725</c:v>
                </c:pt>
                <c:pt idx="223">
                  <c:v>413.43873455749997</c:v>
                </c:pt>
                <c:pt idx="224">
                  <c:v>415.67705263493053</c:v>
                </c:pt>
                <c:pt idx="225">
                  <c:v>417.92543056888888</c:v>
                </c:pt>
                <c:pt idx="226">
                  <c:v>420.18386835937497</c:v>
                </c:pt>
                <c:pt idx="227">
                  <c:v>422.4523660063889</c:v>
                </c:pt>
                <c:pt idx="228">
                  <c:v>424.73092350993056</c:v>
                </c:pt>
                <c:pt idx="229">
                  <c:v>427.01954087000001</c:v>
                </c:pt>
                <c:pt idx="230">
                  <c:v>429.31821808659714</c:v>
                </c:pt>
                <c:pt idx="231">
                  <c:v>431.62695515972217</c:v>
                </c:pt>
                <c:pt idx="232">
                  <c:v>433.94575208937499</c:v>
                </c:pt>
                <c:pt idx="233">
                  <c:v>436.27460887555554</c:v>
                </c:pt>
                <c:pt idx="234">
                  <c:v>438.61352551826388</c:v>
                </c:pt>
                <c:pt idx="235">
                  <c:v>440.96250201750001</c:v>
                </c:pt>
                <c:pt idx="236">
                  <c:v>443.32153837326393</c:v>
                </c:pt>
                <c:pt idx="237">
                  <c:v>445.69063458555559</c:v>
                </c:pt>
                <c:pt idx="238">
                  <c:v>448.06979065437497</c:v>
                </c:pt>
                <c:pt idx="239">
                  <c:v>450.4590065797222</c:v>
                </c:pt>
                <c:pt idx="240">
                  <c:v>452.85828236159716</c:v>
                </c:pt>
                <c:pt idx="241">
                  <c:v>455.26761799999997</c:v>
                </c:pt>
                <c:pt idx="242">
                  <c:v>457.68701349493057</c:v>
                </c:pt>
                <c:pt idx="243">
                  <c:v>460.1164688463889</c:v>
                </c:pt>
                <c:pt idx="244">
                  <c:v>462.55598405437502</c:v>
                </c:pt>
                <c:pt idx="245">
                  <c:v>465.00555911888881</c:v>
                </c:pt>
                <c:pt idx="246">
                  <c:v>467.46519403993051</c:v>
                </c:pt>
                <c:pt idx="247">
                  <c:v>469.9348888175</c:v>
                </c:pt>
                <c:pt idx="248">
                  <c:v>472.41464345159721</c:v>
                </c:pt>
                <c:pt idx="249">
                  <c:v>474.90445794222222</c:v>
                </c:pt>
                <c:pt idx="250">
                  <c:v>477.40433228937502</c:v>
                </c:pt>
                <c:pt idx="251">
                  <c:v>479.91426649305555</c:v>
                </c:pt>
              </c:numCache>
            </c:numRef>
          </c:yVal>
          <c:smooth val="1"/>
          <c:extLst xmlns:c16r2="http://schemas.microsoft.com/office/drawing/2015/06/chart">
            <c:ext xmlns:c16="http://schemas.microsoft.com/office/drawing/2014/chart" uri="{C3380CC4-5D6E-409C-BE32-E72D297353CC}">
              <c16:uniqueId val="{00000004-D1D3-41F1-BA53-467D09F1A0E2}"/>
            </c:ext>
          </c:extLst>
        </c:ser>
        <c:dLbls>
          <c:showLegendKey val="0"/>
          <c:showVal val="0"/>
          <c:showCatName val="0"/>
          <c:showSerName val="0"/>
          <c:showPercent val="0"/>
          <c:showBubbleSize val="0"/>
        </c:dLbls>
        <c:axId val="479567520"/>
        <c:axId val="479563992"/>
        <c:extLst xmlns:c16r2="http://schemas.microsoft.com/office/drawing/2015/06/chart">
          <c:ext xmlns:c15="http://schemas.microsoft.com/office/drawing/2012/chart" uri="{02D57815-91ED-43cb-92C2-25804820EDAC}">
            <c15:filteredScatterSeries>
              <c15:ser>
                <c:idx val="6"/>
                <c:order val="6"/>
                <c:tx>
                  <c:strRef>
                    <c:extLst xmlns:c16r2="http://schemas.microsoft.com/office/drawing/2015/06/chart">
                      <c:ext uri="{02D57815-91ED-43cb-92C2-25804820EDAC}">
                        <c15:formulaRef>
                          <c15:sqref>Ausgabeblatt!$AJ$46:$AJ$47</c15:sqref>
                        </c15:formulaRef>
                      </c:ext>
                    </c:extLst>
                    <c:strCache>
                      <c:ptCount val="2"/>
                      <c:pt idx="0">
                        <c:v>FWRR</c:v>
                      </c:pt>
                      <c:pt idx="1">
                        <c:v>in %</c:v>
                      </c:pt>
                    </c:strCache>
                  </c:strRef>
                </c:tx>
                <c:spPr>
                  <a:ln w="28575" cap="rnd">
                    <a:solidFill>
                      <a:schemeClr val="accent4">
                        <a:lumMod val="75000"/>
                      </a:schemeClr>
                    </a:solidFill>
                    <a:prstDash val="dash"/>
                    <a:round/>
                  </a:ln>
                  <a:effectLst/>
                </c:spPr>
                <c:marker>
                  <c:symbol val="none"/>
                </c:marker>
                <c:xVal>
                  <c:numRef>
                    <c:extLst xmlns:c16r2="http://schemas.microsoft.com/office/drawing/2015/06/chart">
                      <c:ex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6r2="http://schemas.microsoft.com/office/drawing/2015/06/chart">
                      <c:ext uri="{02D57815-91ED-43cb-92C2-25804820EDAC}">
                        <c15:formulaRef>
                          <c15:sqref>Ausgabeblatt!$AJ$48:$AJ$299</c15:sqref>
                        </c15:formulaRef>
                      </c:ext>
                    </c:extLst>
                    <c:numCache>
                      <c:formatCode>General</c:formatCode>
                      <c:ptCount val="252"/>
                    </c:numCache>
                  </c:numRef>
                </c:yVal>
                <c:smooth val="1"/>
                <c:extLst xmlns:c16r2="http://schemas.microsoft.com/office/drawing/2015/06/chart">
                  <c:ext xmlns:c16="http://schemas.microsoft.com/office/drawing/2014/chart" uri="{C3380CC4-5D6E-409C-BE32-E72D297353CC}">
                    <c16:uniqueId val="{00000009-D1D3-41F1-BA53-467D09F1A0E2}"/>
                  </c:ext>
                </c:extLst>
              </c15:ser>
            </c15:filteredScatterSeries>
            <c15:filteredScatterSeries>
              <c15:ser>
                <c:idx val="7"/>
                <c:order val="7"/>
                <c:tx>
                  <c:strRef>
                    <c:extLst xmlns:c15="http://schemas.microsoft.com/office/drawing/2012/chart" xmlns:c16r2="http://schemas.microsoft.com/office/drawing/2015/06/chart">
                      <c:ext xmlns:c15="http://schemas.microsoft.com/office/drawing/2012/chart" uri="{02D57815-91ED-43cb-92C2-25804820EDAC}">
                        <c15:formulaRef>
                          <c15:sqref>Ausgabeblatt!$AK$46:$AK$47</c15:sqref>
                        </c15:formulaRef>
                      </c:ext>
                    </c:extLst>
                    <c:strCache>
                      <c:ptCount val="2"/>
                      <c:pt idx="0">
                        <c:v>FWFzg</c:v>
                      </c:pt>
                      <c:pt idx="1">
                        <c:v>N</c:v>
                      </c:pt>
                    </c:strCache>
                  </c:strRef>
                </c:tx>
                <c:spPr>
                  <a:ln w="28575" cap="rnd">
                    <a:solidFill>
                      <a:schemeClr val="accent2">
                        <a:lumMod val="60000"/>
                      </a:schemeClr>
                    </a:solidFill>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Ausgabeblatt!$AK$48:$AK$299</c15:sqref>
                        </c15:formulaRef>
                      </c:ext>
                    </c:extLst>
                    <c:numCache>
                      <c:formatCode>0</c:formatCode>
                      <c:ptCount val="252"/>
                      <c:pt idx="1">
                        <c:v>165.54374999999999</c:v>
                      </c:pt>
                      <c:pt idx="2">
                        <c:v>165.54877992826388</c:v>
                      </c:pt>
                      <c:pt idx="3">
                        <c:v>165.56386971305554</c:v>
                      </c:pt>
                      <c:pt idx="4">
                        <c:v>165.58901935437498</c:v>
                      </c:pt>
                      <c:pt idx="5">
                        <c:v>165.62422885222222</c:v>
                      </c:pt>
                      <c:pt idx="6">
                        <c:v>165.66949820659721</c:v>
                      </c:pt>
                      <c:pt idx="7">
                        <c:v>165.72482741749999</c:v>
                      </c:pt>
                      <c:pt idx="8">
                        <c:v>165.79021648493054</c:v>
                      </c:pt>
                      <c:pt idx="9">
                        <c:v>165.86566540888887</c:v>
                      </c:pt>
                      <c:pt idx="10">
                        <c:v>165.951174189375</c:v>
                      </c:pt>
                      <c:pt idx="11">
                        <c:v>166.04674282638888</c:v>
                      </c:pt>
                      <c:pt idx="12">
                        <c:v>166.15237131993055</c:v>
                      </c:pt>
                      <c:pt idx="13">
                        <c:v>166.26805966999999</c:v>
                      </c:pt>
                      <c:pt idx="14">
                        <c:v>166.39380787659721</c:v>
                      </c:pt>
                      <c:pt idx="15">
                        <c:v>166.52961593972222</c:v>
                      </c:pt>
                      <c:pt idx="16">
                        <c:v>166.67548385937499</c:v>
                      </c:pt>
                      <c:pt idx="17">
                        <c:v>166.83141163555555</c:v>
                      </c:pt>
                      <c:pt idx="18">
                        <c:v>166.99739926826388</c:v>
                      </c:pt>
                      <c:pt idx="19">
                        <c:v>167.17344675749999</c:v>
                      </c:pt>
                      <c:pt idx="20">
                        <c:v>167.35955410326389</c:v>
                      </c:pt>
                      <c:pt idx="21">
                        <c:v>167.55572130555555</c:v>
                      </c:pt>
                      <c:pt idx="22">
                        <c:v>167.761948364375</c:v>
                      </c:pt>
                      <c:pt idx="23">
                        <c:v>167.97823527972221</c:v>
                      </c:pt>
                      <c:pt idx="24">
                        <c:v>168.20458205159721</c:v>
                      </c:pt>
                      <c:pt idx="25">
                        <c:v>168.44098867999998</c:v>
                      </c:pt>
                      <c:pt idx="26">
                        <c:v>168.68745516493055</c:v>
                      </c:pt>
                      <c:pt idx="27">
                        <c:v>168.94398150638887</c:v>
                      </c:pt>
                      <c:pt idx="28">
                        <c:v>169.21056770437499</c:v>
                      </c:pt>
                      <c:pt idx="29">
                        <c:v>169.48721375888888</c:v>
                      </c:pt>
                      <c:pt idx="30">
                        <c:v>169.77391966993054</c:v>
                      </c:pt>
                      <c:pt idx="31">
                        <c:v>170.07068543749998</c:v>
                      </c:pt>
                      <c:pt idx="32">
                        <c:v>170.3775110615972</c:v>
                      </c:pt>
                      <c:pt idx="33">
                        <c:v>170.69439654222222</c:v>
                      </c:pt>
                      <c:pt idx="34">
                        <c:v>171.021341879375</c:v>
                      </c:pt>
                      <c:pt idx="35">
                        <c:v>171.35834707305554</c:v>
                      </c:pt>
                      <c:pt idx="36">
                        <c:v>171.70541212326387</c:v>
                      </c:pt>
                      <c:pt idx="37">
                        <c:v>172.06253702999999</c:v>
                      </c:pt>
                      <c:pt idx="38">
                        <c:v>172.42972179326387</c:v>
                      </c:pt>
                      <c:pt idx="39">
                        <c:v>172.80696641305553</c:v>
                      </c:pt>
                      <c:pt idx="40">
                        <c:v>173.19427088937499</c:v>
                      </c:pt>
                      <c:pt idx="41">
                        <c:v>173.59163522222221</c:v>
                      </c:pt>
                      <c:pt idx="42">
                        <c:v>173.99905941159722</c:v>
                      </c:pt>
                      <c:pt idx="43">
                        <c:v>174.41654345749998</c:v>
                      </c:pt>
                      <c:pt idx="44">
                        <c:v>174.84408735993054</c:v>
                      </c:pt>
                      <c:pt idx="45">
                        <c:v>175.28169111888889</c:v>
                      </c:pt>
                      <c:pt idx="46">
                        <c:v>175.72935473437499</c:v>
                      </c:pt>
                      <c:pt idx="47">
                        <c:v>176.18707820638889</c:v>
                      </c:pt>
                      <c:pt idx="48">
                        <c:v>176.65486153493055</c:v>
                      </c:pt>
                      <c:pt idx="49">
                        <c:v>177.13270471999999</c:v>
                      </c:pt>
                      <c:pt idx="50">
                        <c:v>177.62060776159723</c:v>
                      </c:pt>
                      <c:pt idx="51">
                        <c:v>178.1185706597222</c:v>
                      </c:pt>
                      <c:pt idx="52">
                        <c:v>178.62659341437498</c:v>
                      </c:pt>
                      <c:pt idx="53">
                        <c:v>179.14467602555555</c:v>
                      </c:pt>
                      <c:pt idx="54">
                        <c:v>179.67281849326389</c:v>
                      </c:pt>
                      <c:pt idx="55">
                        <c:v>180.21102081749999</c:v>
                      </c:pt>
                      <c:pt idx="56">
                        <c:v>180.75928299826387</c:v>
                      </c:pt>
                      <c:pt idx="57">
                        <c:v>181.31760503555554</c:v>
                      </c:pt>
                      <c:pt idx="58">
                        <c:v>181.88598692937498</c:v>
                      </c:pt>
                      <c:pt idx="59">
                        <c:v>182.4644286797222</c:v>
                      </c:pt>
                      <c:pt idx="60">
                        <c:v>183.05293028659722</c:v>
                      </c:pt>
                      <c:pt idx="61">
                        <c:v>183.65149174999999</c:v>
                      </c:pt>
                      <c:pt idx="62">
                        <c:v>184.26011306993053</c:v>
                      </c:pt>
                      <c:pt idx="63">
                        <c:v>184.87879424638888</c:v>
                      </c:pt>
                      <c:pt idx="64">
                        <c:v>185.50753527937499</c:v>
                      </c:pt>
                      <c:pt idx="65">
                        <c:v>186.14633616888887</c:v>
                      </c:pt>
                      <c:pt idx="66">
                        <c:v>186.79519691493056</c:v>
                      </c:pt>
                      <c:pt idx="67">
                        <c:v>187.45411751749998</c:v>
                      </c:pt>
                      <c:pt idx="68">
                        <c:v>188.12309797659722</c:v>
                      </c:pt>
                      <c:pt idx="69">
                        <c:v>188.80213829222222</c:v>
                      </c:pt>
                      <c:pt idx="70">
                        <c:v>189.49123846437499</c:v>
                      </c:pt>
                      <c:pt idx="71">
                        <c:v>190.19039849305554</c:v>
                      </c:pt>
                      <c:pt idx="72">
                        <c:v>190.89961837826388</c:v>
                      </c:pt>
                      <c:pt idx="73">
                        <c:v>191.61889811999998</c:v>
                      </c:pt>
                      <c:pt idx="74">
                        <c:v>192.34823771826387</c:v>
                      </c:pt>
                      <c:pt idx="75">
                        <c:v>193.08763717305555</c:v>
                      </c:pt>
                      <c:pt idx="76">
                        <c:v>193.837096484375</c:v>
                      </c:pt>
                      <c:pt idx="77">
                        <c:v>194.59661565222223</c:v>
                      </c:pt>
                      <c:pt idx="78">
                        <c:v>195.36619467659722</c:v>
                      </c:pt>
                      <c:pt idx="79">
                        <c:v>196.1458335575</c:v>
                      </c:pt>
                      <c:pt idx="80">
                        <c:v>196.93553229493054</c:v>
                      </c:pt>
                      <c:pt idx="81">
                        <c:v>197.73529088888887</c:v>
                      </c:pt>
                      <c:pt idx="82">
                        <c:v>198.54510933937499</c:v>
                      </c:pt>
                      <c:pt idx="83">
                        <c:v>199.36498764638887</c:v>
                      </c:pt>
                      <c:pt idx="84">
                        <c:v>200.19492580993054</c:v>
                      </c:pt>
                      <c:pt idx="85">
                        <c:v>201.03492383</c:v>
                      </c:pt>
                      <c:pt idx="86">
                        <c:v>201.88498170659722</c:v>
                      </c:pt>
                      <c:pt idx="87">
                        <c:v>202.7450994397222</c:v>
                      </c:pt>
                      <c:pt idx="88">
                        <c:v>203.61527702937499</c:v>
                      </c:pt>
                      <c:pt idx="89">
                        <c:v>204.49551447555555</c:v>
                      </c:pt>
                      <c:pt idx="90">
                        <c:v>205.38581177826387</c:v>
                      </c:pt>
                      <c:pt idx="91">
                        <c:v>206.28616893749998</c:v>
                      </c:pt>
                      <c:pt idx="92">
                        <c:v>207.19658595326388</c:v>
                      </c:pt>
                      <c:pt idx="93">
                        <c:v>208.11706282555554</c:v>
                      </c:pt>
                      <c:pt idx="94">
                        <c:v>209.04759955437498</c:v>
                      </c:pt>
                      <c:pt idx="95">
                        <c:v>209.98819613972222</c:v>
                      </c:pt>
                      <c:pt idx="96">
                        <c:v>210.93885258159722</c:v>
                      </c:pt>
                      <c:pt idx="97">
                        <c:v>211.89956887999998</c:v>
                      </c:pt>
                      <c:pt idx="98">
                        <c:v>212.87034503493055</c:v>
                      </c:pt>
                      <c:pt idx="99">
                        <c:v>213.85118104638889</c:v>
                      </c:pt>
                      <c:pt idx="100">
                        <c:v>214.84207691437499</c:v>
                      </c:pt>
                      <c:pt idx="101">
                        <c:v>215.84303263888887</c:v>
                      </c:pt>
                      <c:pt idx="102">
                        <c:v>216.85404821993055</c:v>
                      </c:pt>
                      <c:pt idx="103">
                        <c:v>217.87512365750001</c:v>
                      </c:pt>
                      <c:pt idx="104">
                        <c:v>218.90625895159724</c:v>
                      </c:pt>
                      <c:pt idx="105">
                        <c:v>219.9474541022222</c:v>
                      </c:pt>
                      <c:pt idx="106">
                        <c:v>220.998709109375</c:v>
                      </c:pt>
                      <c:pt idx="107">
                        <c:v>222.06002397305554</c:v>
                      </c:pt>
                      <c:pt idx="108">
                        <c:v>223.13139869326386</c:v>
                      </c:pt>
                      <c:pt idx="109">
                        <c:v>224.21283326999998</c:v>
                      </c:pt>
                      <c:pt idx="110">
                        <c:v>225.30432770326388</c:v>
                      </c:pt>
                      <c:pt idx="111">
                        <c:v>226.40588199305554</c:v>
                      </c:pt>
                      <c:pt idx="112">
                        <c:v>227.517496139375</c:v>
                      </c:pt>
                      <c:pt idx="113">
                        <c:v>228.63917014222221</c:v>
                      </c:pt>
                      <c:pt idx="114">
                        <c:v>229.77090400159722</c:v>
                      </c:pt>
                      <c:pt idx="115">
                        <c:v>230.91269771750001</c:v>
                      </c:pt>
                      <c:pt idx="116">
                        <c:v>232.06455128993053</c:v>
                      </c:pt>
                      <c:pt idx="117">
                        <c:v>233.22646471888888</c:v>
                      </c:pt>
                      <c:pt idx="118">
                        <c:v>234.39843800437501</c:v>
                      </c:pt>
                      <c:pt idx="119">
                        <c:v>235.5804711463889</c:v>
                      </c:pt>
                      <c:pt idx="120">
                        <c:v>236.77256414493053</c:v>
                      </c:pt>
                      <c:pt idx="121">
                        <c:v>237.974717</c:v>
                      </c:pt>
                      <c:pt idx="122">
                        <c:v>239.1869297115972</c:v>
                      </c:pt>
                      <c:pt idx="123">
                        <c:v>240.40920227972219</c:v>
                      </c:pt>
                      <c:pt idx="124">
                        <c:v>241.64153470437498</c:v>
                      </c:pt>
                      <c:pt idx="125">
                        <c:v>242.88392698555555</c:v>
                      </c:pt>
                      <c:pt idx="126">
                        <c:v>244.13637912326388</c:v>
                      </c:pt>
                      <c:pt idx="127">
                        <c:v>245.3988911175</c:v>
                      </c:pt>
                      <c:pt idx="128">
                        <c:v>246.67146296826388</c:v>
                      </c:pt>
                      <c:pt idx="129">
                        <c:v>247.95409467555555</c:v>
                      </c:pt>
                      <c:pt idx="130">
                        <c:v>249.24678623937501</c:v>
                      </c:pt>
                      <c:pt idx="131">
                        <c:v>250.5495376597222</c:v>
                      </c:pt>
                      <c:pt idx="132">
                        <c:v>251.86234893659721</c:v>
                      </c:pt>
                      <c:pt idx="133">
                        <c:v>253.18522007000001</c:v>
                      </c:pt>
                      <c:pt idx="134">
                        <c:v>254.51815105993057</c:v>
                      </c:pt>
                      <c:pt idx="135">
                        <c:v>255.86114190638887</c:v>
                      </c:pt>
                      <c:pt idx="136">
                        <c:v>257.214192609375</c:v>
                      </c:pt>
                      <c:pt idx="137">
                        <c:v>258.57730316888888</c:v>
                      </c:pt>
                      <c:pt idx="138">
                        <c:v>259.95047358493053</c:v>
                      </c:pt>
                      <c:pt idx="139">
                        <c:v>261.33370385749998</c:v>
                      </c:pt>
                      <c:pt idx="140">
                        <c:v>262.72699398659717</c:v>
                      </c:pt>
                      <c:pt idx="141">
                        <c:v>264.13034397222219</c:v>
                      </c:pt>
                      <c:pt idx="142">
                        <c:v>265.54375381437501</c:v>
                      </c:pt>
                      <c:pt idx="143">
                        <c:v>266.96722351305556</c:v>
                      </c:pt>
                      <c:pt idx="144">
                        <c:v>268.4007530682639</c:v>
                      </c:pt>
                      <c:pt idx="145">
                        <c:v>269.84434248000002</c:v>
                      </c:pt>
                      <c:pt idx="146">
                        <c:v>271.29799174826388</c:v>
                      </c:pt>
                      <c:pt idx="147">
                        <c:v>272.76170087305559</c:v>
                      </c:pt>
                      <c:pt idx="148">
                        <c:v>274.23546985437497</c:v>
                      </c:pt>
                      <c:pt idx="149">
                        <c:v>275.7192986922222</c:v>
                      </c:pt>
                      <c:pt idx="150">
                        <c:v>277.21318738659721</c:v>
                      </c:pt>
                      <c:pt idx="151">
                        <c:v>278.71713593749996</c:v>
                      </c:pt>
                      <c:pt idx="152">
                        <c:v>280.23114434493056</c:v>
                      </c:pt>
                      <c:pt idx="153">
                        <c:v>281.75521260888888</c:v>
                      </c:pt>
                      <c:pt idx="154">
                        <c:v>283.289340729375</c:v>
                      </c:pt>
                      <c:pt idx="155">
                        <c:v>284.8335287063889</c:v>
                      </c:pt>
                      <c:pt idx="156">
                        <c:v>286.38777653993054</c:v>
                      </c:pt>
                      <c:pt idx="157">
                        <c:v>287.95208422999997</c:v>
                      </c:pt>
                      <c:pt idx="158">
                        <c:v>289.52645177659724</c:v>
                      </c:pt>
                      <c:pt idx="159">
                        <c:v>291.11087917972219</c:v>
                      </c:pt>
                      <c:pt idx="160">
                        <c:v>292.70536643937498</c:v>
                      </c:pt>
                      <c:pt idx="161">
                        <c:v>294.30991355555557</c:v>
                      </c:pt>
                      <c:pt idx="162">
                        <c:v>295.92452052826388</c:v>
                      </c:pt>
                      <c:pt idx="163">
                        <c:v>297.54918735749993</c:v>
                      </c:pt>
                      <c:pt idx="164">
                        <c:v>299.18391404326383</c:v>
                      </c:pt>
                      <c:pt idx="165">
                        <c:v>300.82870058555557</c:v>
                      </c:pt>
                      <c:pt idx="166">
                        <c:v>302.48354698437498</c:v>
                      </c:pt>
                      <c:pt idx="167">
                        <c:v>304.14845323972224</c:v>
                      </c:pt>
                      <c:pt idx="168">
                        <c:v>305.82341935159724</c:v>
                      </c:pt>
                      <c:pt idx="169">
                        <c:v>307.50844532000002</c:v>
                      </c:pt>
                      <c:pt idx="170">
                        <c:v>309.20353114493048</c:v>
                      </c:pt>
                      <c:pt idx="171">
                        <c:v>310.90867682638884</c:v>
                      </c:pt>
                      <c:pt idx="172">
                        <c:v>312.62388236437499</c:v>
                      </c:pt>
                      <c:pt idx="173">
                        <c:v>314.34914775888888</c:v>
                      </c:pt>
                      <c:pt idx="174">
                        <c:v>316.08447300993055</c:v>
                      </c:pt>
                      <c:pt idx="175">
                        <c:v>317.82985811750001</c:v>
                      </c:pt>
                      <c:pt idx="176">
                        <c:v>319.5853030815972</c:v>
                      </c:pt>
                      <c:pt idx="177">
                        <c:v>321.35080790222224</c:v>
                      </c:pt>
                      <c:pt idx="178">
                        <c:v>323.12637257937502</c:v>
                      </c:pt>
                      <c:pt idx="179">
                        <c:v>324.91199711305552</c:v>
                      </c:pt>
                      <c:pt idx="180">
                        <c:v>326.70768150326387</c:v>
                      </c:pt>
                      <c:pt idx="181">
                        <c:v>328.51342575000001</c:v>
                      </c:pt>
                      <c:pt idx="182">
                        <c:v>330.32922985326388</c:v>
                      </c:pt>
                      <c:pt idx="183">
                        <c:v>332.1550938130556</c:v>
                      </c:pt>
                      <c:pt idx="184">
                        <c:v>333.99101762937505</c:v>
                      </c:pt>
                      <c:pt idx="185">
                        <c:v>335.83700130222218</c:v>
                      </c:pt>
                      <c:pt idx="186">
                        <c:v>337.69304483159715</c:v>
                      </c:pt>
                      <c:pt idx="187">
                        <c:v>339.55914821750002</c:v>
                      </c:pt>
                      <c:pt idx="188">
                        <c:v>341.43531145993052</c:v>
                      </c:pt>
                      <c:pt idx="189">
                        <c:v>343.32153455888886</c:v>
                      </c:pt>
                      <c:pt idx="190">
                        <c:v>345.21781751437504</c:v>
                      </c:pt>
                      <c:pt idx="191">
                        <c:v>347.1241603263889</c:v>
                      </c:pt>
                      <c:pt idx="192">
                        <c:v>349.04056299493061</c:v>
                      </c:pt>
                      <c:pt idx="193">
                        <c:v>350.96702551999999</c:v>
                      </c:pt>
                      <c:pt idx="194">
                        <c:v>352.90354790159722</c:v>
                      </c:pt>
                      <c:pt idx="195">
                        <c:v>354.85013013972218</c:v>
                      </c:pt>
                      <c:pt idx="196">
                        <c:v>356.80677223437499</c:v>
                      </c:pt>
                      <c:pt idx="197">
                        <c:v>358.77347418555559</c:v>
                      </c:pt>
                      <c:pt idx="198">
                        <c:v>360.75023599326391</c:v>
                      </c:pt>
                      <c:pt idx="199">
                        <c:v>362.73705765750003</c:v>
                      </c:pt>
                      <c:pt idx="200">
                        <c:v>364.73393917826388</c:v>
                      </c:pt>
                      <c:pt idx="201">
                        <c:v>366.74088055555552</c:v>
                      </c:pt>
                      <c:pt idx="202">
                        <c:v>368.75788178937495</c:v>
                      </c:pt>
                      <c:pt idx="203">
                        <c:v>370.78494287972217</c:v>
                      </c:pt>
                      <c:pt idx="204">
                        <c:v>372.82206382659717</c:v>
                      </c:pt>
                      <c:pt idx="205">
                        <c:v>374.86924463000003</c:v>
                      </c:pt>
                      <c:pt idx="206">
                        <c:v>376.92648528993055</c:v>
                      </c:pt>
                      <c:pt idx="207">
                        <c:v>378.99378580638893</c:v>
                      </c:pt>
                      <c:pt idx="208">
                        <c:v>381.07114617937498</c:v>
                      </c:pt>
                      <c:pt idx="209">
                        <c:v>383.15856640888887</c:v>
                      </c:pt>
                      <c:pt idx="210">
                        <c:v>385.2560464949305</c:v>
                      </c:pt>
                      <c:pt idx="211">
                        <c:v>387.36358643749998</c:v>
                      </c:pt>
                      <c:pt idx="212">
                        <c:v>389.48118623659724</c:v>
                      </c:pt>
                      <c:pt idx="213">
                        <c:v>391.60884589222223</c:v>
                      </c:pt>
                      <c:pt idx="214">
                        <c:v>393.74656540437502</c:v>
                      </c:pt>
                      <c:pt idx="215">
                        <c:v>395.89434477305554</c:v>
                      </c:pt>
                      <c:pt idx="216">
                        <c:v>398.0521839982639</c:v>
                      </c:pt>
                      <c:pt idx="217">
                        <c:v>400.22008307999999</c:v>
                      </c:pt>
                      <c:pt idx="218">
                        <c:v>402.39804201826388</c:v>
                      </c:pt>
                      <c:pt idx="219">
                        <c:v>404.58606081305555</c:v>
                      </c:pt>
                      <c:pt idx="220">
                        <c:v>406.78413946437502</c:v>
                      </c:pt>
                      <c:pt idx="221">
                        <c:v>408.99227797222227</c:v>
                      </c:pt>
                      <c:pt idx="222">
                        <c:v>411.21047633659725</c:v>
                      </c:pt>
                      <c:pt idx="223">
                        <c:v>413.43873455749997</c:v>
                      </c:pt>
                      <c:pt idx="224">
                        <c:v>415.67705263493053</c:v>
                      </c:pt>
                      <c:pt idx="225">
                        <c:v>417.92543056888888</c:v>
                      </c:pt>
                      <c:pt idx="226">
                        <c:v>420.18386835937497</c:v>
                      </c:pt>
                      <c:pt idx="227">
                        <c:v>422.4523660063889</c:v>
                      </c:pt>
                      <c:pt idx="228">
                        <c:v>424.73092350993056</c:v>
                      </c:pt>
                      <c:pt idx="229">
                        <c:v>427.01954087000001</c:v>
                      </c:pt>
                      <c:pt idx="230">
                        <c:v>429.31821808659714</c:v>
                      </c:pt>
                      <c:pt idx="231">
                        <c:v>431.62695515972217</c:v>
                      </c:pt>
                      <c:pt idx="232">
                        <c:v>433.94575208937499</c:v>
                      </c:pt>
                      <c:pt idx="233">
                        <c:v>436.27460887555554</c:v>
                      </c:pt>
                      <c:pt idx="234">
                        <c:v>438.61352551826388</c:v>
                      </c:pt>
                      <c:pt idx="235">
                        <c:v>440.96250201750001</c:v>
                      </c:pt>
                      <c:pt idx="236">
                        <c:v>443.32153837326393</c:v>
                      </c:pt>
                      <c:pt idx="237">
                        <c:v>445.69063458555559</c:v>
                      </c:pt>
                      <c:pt idx="238">
                        <c:v>448.06979065437497</c:v>
                      </c:pt>
                      <c:pt idx="239">
                        <c:v>450.4590065797222</c:v>
                      </c:pt>
                      <c:pt idx="240">
                        <c:v>452.85828236159716</c:v>
                      </c:pt>
                      <c:pt idx="241">
                        <c:v>455.26761799999997</c:v>
                      </c:pt>
                      <c:pt idx="242">
                        <c:v>457.68701349493057</c:v>
                      </c:pt>
                      <c:pt idx="243">
                        <c:v>460.1164688463889</c:v>
                      </c:pt>
                      <c:pt idx="244">
                        <c:v>462.55598405437502</c:v>
                      </c:pt>
                      <c:pt idx="245">
                        <c:v>465.00555911888881</c:v>
                      </c:pt>
                      <c:pt idx="246">
                        <c:v>467.46519403993051</c:v>
                      </c:pt>
                      <c:pt idx="247">
                        <c:v>469.9348888175</c:v>
                      </c:pt>
                      <c:pt idx="248">
                        <c:v>472.41464345159721</c:v>
                      </c:pt>
                      <c:pt idx="249">
                        <c:v>474.90445794222222</c:v>
                      </c:pt>
                      <c:pt idx="250">
                        <c:v>477.40433228937502</c:v>
                      </c:pt>
                      <c:pt idx="251">
                        <c:v>479.91426649305555</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A-D1D3-41F1-BA53-467D09F1A0E2}"/>
                  </c:ext>
                </c:extLst>
              </c15:ser>
            </c15:filteredScatterSeries>
          </c:ext>
        </c:extLst>
      </c:scatterChart>
      <c:scatterChart>
        <c:scatterStyle val="smoothMarker"/>
        <c:varyColors val="0"/>
        <c:ser>
          <c:idx val="11"/>
          <c:order val="11"/>
          <c:tx>
            <c:strRef>
              <c:f>Ausgabeblatt!$BA$45:$BA$47</c:f>
              <c:strCache>
                <c:ptCount val="3"/>
                <c:pt idx="0">
                  <c:v>Motorzugkraftbegrenzung</c:v>
                </c:pt>
                <c:pt idx="1">
                  <c:v>mit Schlupf</c:v>
                </c:pt>
                <c:pt idx="2">
                  <c:v>in Nm</c:v>
                </c:pt>
              </c:strCache>
            </c:strRef>
          </c:tx>
          <c:spPr>
            <a:ln w="57150" cap="rnd">
              <a:solidFill>
                <a:srgbClr val="FF0000"/>
              </a:solidFill>
              <a:round/>
            </a:ln>
            <a:effectLst/>
          </c:spPr>
          <c:marker>
            <c:symbol val="circle"/>
            <c:size val="5"/>
            <c:spPr>
              <a:noFill/>
              <a:ln w="9525">
                <a:noFill/>
              </a:ln>
              <a:effectLst/>
            </c:spPr>
          </c:marker>
          <c:xVal>
            <c:numRef>
              <c:f>Ausgabeblatt!$B$48:$B$299</c:f>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f>Ausgabeblatt!$AV$48:$AV$299</c:f>
              <c:numCache>
                <c:formatCode>0</c:formatCode>
                <c:ptCount val="252"/>
                <c:pt idx="1">
                  <c:v>2401.7925643615172</c:v>
                </c:pt>
                <c:pt idx="2">
                  <c:v>2401.7925643615172</c:v>
                </c:pt>
                <c:pt idx="3">
                  <c:v>2401.7925643615172</c:v>
                </c:pt>
                <c:pt idx="4">
                  <c:v>2401.7925643615172</c:v>
                </c:pt>
                <c:pt idx="5">
                  <c:v>2401.7925643615172</c:v>
                </c:pt>
                <c:pt idx="6">
                  <c:v>2401.7925643615172</c:v>
                </c:pt>
                <c:pt idx="7">
                  <c:v>2401.7925643615172</c:v>
                </c:pt>
                <c:pt idx="8">
                  <c:v>2401.7925643615172</c:v>
                </c:pt>
                <c:pt idx="9">
                  <c:v>2401.7925643615172</c:v>
                </c:pt>
                <c:pt idx="10">
                  <c:v>2401.7925643615172</c:v>
                </c:pt>
                <c:pt idx="11">
                  <c:v>2401.7925643615172</c:v>
                </c:pt>
                <c:pt idx="12">
                  <c:v>2401.7925643615172</c:v>
                </c:pt>
                <c:pt idx="13">
                  <c:v>2401.7925643615172</c:v>
                </c:pt>
                <c:pt idx="14">
                  <c:v>2401.7925643615172</c:v>
                </c:pt>
                <c:pt idx="15">
                  <c:v>2401.7925643615172</c:v>
                </c:pt>
                <c:pt idx="16">
                  <c:v>2401.7925643615172</c:v>
                </c:pt>
                <c:pt idx="17">
                  <c:v>2401.7925643615172</c:v>
                </c:pt>
                <c:pt idx="18">
                  <c:v>2401.7925643615172</c:v>
                </c:pt>
                <c:pt idx="19">
                  <c:v>2401.7925643615172</c:v>
                </c:pt>
                <c:pt idx="20">
                  <c:v>2401.7925643615172</c:v>
                </c:pt>
                <c:pt idx="21">
                  <c:v>2401.7925643615172</c:v>
                </c:pt>
                <c:pt idx="22">
                  <c:v>2401.7925643615172</c:v>
                </c:pt>
                <c:pt idx="23">
                  <c:v>2401.7925643615172</c:v>
                </c:pt>
                <c:pt idx="24">
                  <c:v>2401.7925643615172</c:v>
                </c:pt>
                <c:pt idx="25">
                  <c:v>2401.7925643615172</c:v>
                </c:pt>
                <c:pt idx="26">
                  <c:v>2401.7925643615172</c:v>
                </c:pt>
                <c:pt idx="27">
                  <c:v>2401.7925643615172</c:v>
                </c:pt>
                <c:pt idx="28">
                  <c:v>2401.7925643615172</c:v>
                </c:pt>
                <c:pt idx="29">
                  <c:v>2401.7925643615172</c:v>
                </c:pt>
                <c:pt idx="30">
                  <c:v>2401.7925643615172</c:v>
                </c:pt>
                <c:pt idx="31">
                  <c:v>2401.7925643615172</c:v>
                </c:pt>
                <c:pt idx="32">
                  <c:v>2401.7925643615172</c:v>
                </c:pt>
                <c:pt idx="33">
                  <c:v>2401.7925643615172</c:v>
                </c:pt>
                <c:pt idx="34">
                  <c:v>2401.7925643615172</c:v>
                </c:pt>
                <c:pt idx="35">
                  <c:v>2401.7925643615172</c:v>
                </c:pt>
                <c:pt idx="36">
                  <c:v>2401.7925643615172</c:v>
                </c:pt>
                <c:pt idx="37">
                  <c:v>2401.7925643615172</c:v>
                </c:pt>
                <c:pt idx="38">
                  <c:v>2401.7925643615172</c:v>
                </c:pt>
                <c:pt idx="39">
                  <c:v>2401.7925643615172</c:v>
                </c:pt>
                <c:pt idx="40">
                  <c:v>2401.7925643615172</c:v>
                </c:pt>
                <c:pt idx="41">
                  <c:v>2401.7925643615172</c:v>
                </c:pt>
                <c:pt idx="42">
                  <c:v>2401.7925643615172</c:v>
                </c:pt>
                <c:pt idx="43">
                  <c:v>2401.7925643615172</c:v>
                </c:pt>
                <c:pt idx="44">
                  <c:v>2401.7925643615172</c:v>
                </c:pt>
                <c:pt idx="45">
                  <c:v>2401.7925643615172</c:v>
                </c:pt>
                <c:pt idx="46">
                  <c:v>2401.7925643615172</c:v>
                </c:pt>
                <c:pt idx="47">
                  <c:v>2401.7925643615172</c:v>
                </c:pt>
                <c:pt idx="48">
                  <c:v>2401.7925643615172</c:v>
                </c:pt>
                <c:pt idx="49">
                  <c:v>2401.7925643615172</c:v>
                </c:pt>
                <c:pt idx="50">
                  <c:v>2401.7925643615172</c:v>
                </c:pt>
                <c:pt idx="51">
                  <c:v>2401.7925643615172</c:v>
                </c:pt>
                <c:pt idx="52">
                  <c:v>2401.7925643615172</c:v>
                </c:pt>
                <c:pt idx="53">
                  <c:v>2401.7925643615172</c:v>
                </c:pt>
                <c:pt idx="54">
                  <c:v>2401.7925643615172</c:v>
                </c:pt>
                <c:pt idx="55">
                  <c:v>2401.7925643615172</c:v>
                </c:pt>
                <c:pt idx="56">
                  <c:v>2401.7925643615172</c:v>
                </c:pt>
                <c:pt idx="57">
                  <c:v>2401.7925643615172</c:v>
                </c:pt>
                <c:pt idx="58">
                  <c:v>2401.7925643615172</c:v>
                </c:pt>
                <c:pt idx="59">
                  <c:v>2401.7925643615172</c:v>
                </c:pt>
                <c:pt idx="60">
                  <c:v>2401.7925643615172</c:v>
                </c:pt>
                <c:pt idx="61">
                  <c:v>2401.7925643615172</c:v>
                </c:pt>
                <c:pt idx="62">
                  <c:v>2401.7925643615172</c:v>
                </c:pt>
                <c:pt idx="63">
                  <c:v>2401.7925643615172</c:v>
                </c:pt>
                <c:pt idx="64">
                  <c:v>2401.7925643615172</c:v>
                </c:pt>
                <c:pt idx="65">
                  <c:v>2401.7925643615172</c:v>
                </c:pt>
                <c:pt idx="66">
                  <c:v>2401.7925643615172</c:v>
                </c:pt>
                <c:pt idx="67">
                  <c:v>2389.6103896103896</c:v>
                </c:pt>
                <c:pt idx="68">
                  <c:v>2353.9445628997869</c:v>
                </c:pt>
                <c:pt idx="69">
                  <c:v>2319.3277310924377</c:v>
                </c:pt>
                <c:pt idx="70">
                  <c:v>2285.7142857142853</c:v>
                </c:pt>
                <c:pt idx="71">
                  <c:v>2253.0612244897961</c:v>
                </c:pt>
                <c:pt idx="72">
                  <c:v>2221.3279678068407</c:v>
                </c:pt>
                <c:pt idx="73">
                  <c:v>2190.4761904761904</c:v>
                </c:pt>
                <c:pt idx="74">
                  <c:v>2160.4696673189828</c:v>
                </c:pt>
                <c:pt idx="75">
                  <c:v>2131.2741312741314</c:v>
                </c:pt>
                <c:pt idx="76">
                  <c:v>2102.8571428571431</c:v>
                </c:pt>
                <c:pt idx="77">
                  <c:v>2075.187969924812</c:v>
                </c:pt>
                <c:pt idx="78">
                  <c:v>2048.2374768089044</c:v>
                </c:pt>
                <c:pt idx="79">
                  <c:v>2021.9780219780221</c:v>
                </c:pt>
                <c:pt idx="80">
                  <c:v>1996.3833634719713</c:v>
                </c:pt>
                <c:pt idx="81">
                  <c:v>1971.4285714285716</c:v>
                </c:pt>
                <c:pt idx="82">
                  <c:v>1947.0899470899474</c:v>
                </c:pt>
                <c:pt idx="83">
                  <c:v>1923.3449477351915</c:v>
                </c:pt>
                <c:pt idx="84">
                  <c:v>1900.1721170395872</c:v>
                </c:pt>
                <c:pt idx="85">
                  <c:v>1877.5510204081629</c:v>
                </c:pt>
                <c:pt idx="86">
                  <c:v>1855.4621848739494</c:v>
                </c:pt>
                <c:pt idx="87">
                  <c:v>1833.8870431893683</c:v>
                </c:pt>
                <c:pt idx="88">
                  <c:v>1812.807881773399</c:v>
                </c:pt>
                <c:pt idx="89">
                  <c:v>1792.2077922077922</c:v>
                </c:pt>
                <c:pt idx="90">
                  <c:v>1772.0706260032098</c:v>
                </c:pt>
                <c:pt idx="91">
                  <c:v>1752.3809523809523</c:v>
                </c:pt>
                <c:pt idx="92">
                  <c:v>1733.1240188383047</c:v>
                </c:pt>
                <c:pt idx="93">
                  <c:v>1714.2857142857147</c:v>
                </c:pt>
                <c:pt idx="94">
                  <c:v>1695.8525345622118</c:v>
                </c:pt>
                <c:pt idx="95">
                  <c:v>1677.8115501519758</c:v>
                </c:pt>
                <c:pt idx="96">
                  <c:v>1660.1503759398495</c:v>
                </c:pt>
                <c:pt idx="97">
                  <c:v>1642.8571428571429</c:v>
                </c:pt>
                <c:pt idx="98">
                  <c:v>1625.9204712812957</c:v>
                </c:pt>
                <c:pt idx="99">
                  <c:v>1609.32944606414</c:v>
                </c:pt>
                <c:pt idx="100">
                  <c:v>1593.0735930735932</c:v>
                </c:pt>
                <c:pt idx="101">
                  <c:v>1577.1428571428578</c:v>
                </c:pt>
                <c:pt idx="102">
                  <c:v>1561.5275813295616</c:v>
                </c:pt>
                <c:pt idx="103">
                  <c:v>1546.2184873949577</c:v>
                </c:pt>
                <c:pt idx="104">
                  <c:v>1531.2066574202497</c:v>
                </c:pt>
                <c:pt idx="105">
                  <c:v>1516.4835164835163</c:v>
                </c:pt>
                <c:pt idx="106">
                  <c:v>1502.0408163265301</c:v>
                </c:pt>
                <c:pt idx="107">
                  <c:v>1487.8706199460914</c:v>
                </c:pt>
                <c:pt idx="108">
                  <c:v>1473.9652870493992</c:v>
                </c:pt>
                <c:pt idx="109">
                  <c:v>1460.3174603174605</c:v>
                </c:pt>
                <c:pt idx="110">
                  <c:v>1446.9200524246396</c:v>
                </c:pt>
                <c:pt idx="111">
                  <c:v>1433.7662337662334</c:v>
                </c:pt>
                <c:pt idx="112">
                  <c:v>1420.8494208494208</c:v>
                </c:pt>
                <c:pt idx="113">
                  <c:v>1408.1632653061224</c:v>
                </c:pt>
                <c:pt idx="114">
                  <c:v>1395.7016434892541</c:v>
                </c:pt>
                <c:pt idx="115">
                  <c:v>1383.4586466165413</c:v>
                </c:pt>
                <c:pt idx="116">
                  <c:v>1371.4285714285711</c:v>
                </c:pt>
                <c:pt idx="117">
                  <c:v>1359.6059113300491</c:v>
                </c:pt>
                <c:pt idx="118">
                  <c:v>1347.9853479853477</c:v>
                </c:pt>
                <c:pt idx="119">
                  <c:v>1336.5617433414041</c:v>
                </c:pt>
                <c:pt idx="120">
                  <c:v>1325.3301320528212</c:v>
                </c:pt>
                <c:pt idx="121">
                  <c:v>1314.2857142857142</c:v>
                </c:pt>
                <c:pt idx="122">
                  <c:v>1303.4238488783944</c:v>
                </c:pt>
                <c:pt idx="123">
                  <c:v>1292.7400468384076</c:v>
                </c:pt>
                <c:pt idx="124">
                  <c:v>1282.2299651567946</c:v>
                </c:pt>
                <c:pt idx="125">
                  <c:v>1271.889400921659</c:v>
                </c:pt>
                <c:pt idx="126">
                  <c:v>1261.7142857142858</c:v>
                </c:pt>
                <c:pt idx="127">
                  <c:v>1251.7006802721087</c:v>
                </c:pt>
                <c:pt idx="128">
                  <c:v>1241.8447694038246</c:v>
                </c:pt>
                <c:pt idx="129">
                  <c:v>1232.1428571428573</c:v>
                </c:pt>
                <c:pt idx="130">
                  <c:v>1222.5913621262457</c:v>
                </c:pt>
                <c:pt idx="131">
                  <c:v>1213.186813186813</c:v>
                </c:pt>
                <c:pt idx="132">
                  <c:v>1203.9258451472194</c:v>
                </c:pt>
                <c:pt idx="133">
                  <c:v>1194.8051948051948</c:v>
                </c:pt>
                <c:pt idx="134">
                  <c:v>1185.8216970998924</c:v>
                </c:pt>
                <c:pt idx="135">
                  <c:v>1176.9722814498934</c:v>
                </c:pt>
                <c:pt idx="136">
                  <c:v>1168.2539682539682</c:v>
                </c:pt>
                <c:pt idx="137">
                  <c:v>1159.6638655462189</c:v>
                </c:pt>
                <c:pt idx="138">
                  <c:v>1151.1991657977062</c:v>
                </c:pt>
                <c:pt idx="139">
                  <c:v>1142.8571428571427</c:v>
                </c:pt>
                <c:pt idx="140">
                  <c:v>1134.6351490236382</c:v>
                </c:pt>
                <c:pt idx="141">
                  <c:v>1126.5306122448981</c:v>
                </c:pt>
                <c:pt idx="142">
                  <c:v>1118.5410334346504</c:v>
                </c:pt>
                <c:pt idx="143">
                  <c:v>1110.6639839034203</c:v>
                </c:pt>
                <c:pt idx="144">
                  <c:v>1102.897102897103</c:v>
                </c:pt>
                <c:pt idx="145">
                  <c:v>1095.2380952380952</c:v>
                </c:pt>
                <c:pt idx="146">
                  <c:v>1087.6847290640394</c:v>
                </c:pt>
                <c:pt idx="147">
                  <c:v>1080.2348336594914</c:v>
                </c:pt>
                <c:pt idx="148">
                  <c:v>1072.8862973760931</c:v>
                </c:pt>
                <c:pt idx="149">
                  <c:v>1065.6370656370657</c:v>
                </c:pt>
                <c:pt idx="150">
                  <c:v>1058.4851390220517</c:v>
                </c:pt>
                <c:pt idx="151">
                  <c:v>1051.4285714285716</c:v>
                </c:pt>
                <c:pt idx="152">
                  <c:v>1044.4654683065278</c:v>
                </c:pt>
                <c:pt idx="153">
                  <c:v>1037.593984962406</c:v>
                </c:pt>
                <c:pt idx="154">
                  <c:v>1030.8123249299715</c:v>
                </c:pt>
                <c:pt idx="155">
                  <c:v>1024.1187384044522</c:v>
                </c:pt>
                <c:pt idx="156">
                  <c:v>1017.5115207373275</c:v>
                </c:pt>
                <c:pt idx="157">
                  <c:v>1010.989010989011</c:v>
                </c:pt>
                <c:pt idx="158">
                  <c:v>1004.5495905368516</c:v>
                </c:pt>
                <c:pt idx="159">
                  <c:v>998.19168173598564</c:v>
                </c:pt>
                <c:pt idx="160">
                  <c:v>991.91374663072781</c:v>
                </c:pt>
                <c:pt idx="161">
                  <c:v>985.71428571428578</c:v>
                </c:pt>
                <c:pt idx="162">
                  <c:v>979.59183673469397</c:v>
                </c:pt>
                <c:pt idx="163">
                  <c:v>973.54497354497369</c:v>
                </c:pt>
                <c:pt idx="164">
                  <c:v>967.57230499561786</c:v>
                </c:pt>
                <c:pt idx="165">
                  <c:v>961.67247386759573</c:v>
                </c:pt>
                <c:pt idx="166">
                  <c:v>955.84415584415581</c:v>
                </c:pt>
                <c:pt idx="167">
                  <c:v>950.0860585197936</c:v>
                </c:pt>
                <c:pt idx="168">
                  <c:v>944.39692044482433</c:v>
                </c:pt>
                <c:pt idx="169">
                  <c:v>938.77551020408146</c:v>
                </c:pt>
                <c:pt idx="170">
                  <c:v>933.22062552831767</c:v>
                </c:pt>
                <c:pt idx="171">
                  <c:v>927.73109243697468</c:v>
                </c:pt>
                <c:pt idx="172">
                  <c:v>922.30576441102733</c:v>
                </c:pt>
                <c:pt idx="173">
                  <c:v>916.94352159468417</c:v>
                </c:pt>
                <c:pt idx="174">
                  <c:v>911.64327002477285</c:v>
                </c:pt>
                <c:pt idx="175">
                  <c:v>906.4039408866995</c:v>
                </c:pt>
                <c:pt idx="176">
                  <c:v>901.22448979591854</c:v>
                </c:pt>
                <c:pt idx="177">
                  <c:v>896.10389610389609</c:v>
                </c:pt>
                <c:pt idx="178">
                  <c:v>891.04116222760285</c:v>
                </c:pt>
                <c:pt idx="179">
                  <c:v>886.03531300160489</c:v>
                </c:pt>
                <c:pt idx="180">
                  <c:v>881.08539505187559</c:v>
                </c:pt>
                <c:pt idx="181">
                  <c:v>876.19047619047615</c:v>
                </c:pt>
                <c:pt idx="182">
                  <c:v>871.34964483030797</c:v>
                </c:pt>
                <c:pt idx="183">
                  <c:v>866.56200941915233</c:v>
                </c:pt>
                <c:pt idx="184">
                  <c:v>861.82669789227168</c:v>
                </c:pt>
                <c:pt idx="185">
                  <c:v>857.14285714285734</c:v>
                </c:pt>
                <c:pt idx="186">
                  <c:v>852.50965250965248</c:v>
                </c:pt>
                <c:pt idx="187">
                  <c:v>847.92626728110588</c:v>
                </c:pt>
                <c:pt idx="188">
                  <c:v>843.39190221543163</c:v>
                </c:pt>
                <c:pt idx="189">
                  <c:v>838.90577507598789</c:v>
                </c:pt>
                <c:pt idx="190">
                  <c:v>834.46712018140579</c:v>
                </c:pt>
                <c:pt idx="191">
                  <c:v>830.07518796992474</c:v>
                </c:pt>
                <c:pt idx="192">
                  <c:v>825.72924457741226</c:v>
                </c:pt>
                <c:pt idx="193">
                  <c:v>821.42857142857144</c:v>
                </c:pt>
                <c:pt idx="194">
                  <c:v>817.17246484085842</c:v>
                </c:pt>
                <c:pt idx="195">
                  <c:v>812.96023564064785</c:v>
                </c:pt>
                <c:pt idx="196">
                  <c:v>808.79120879120876</c:v>
                </c:pt>
                <c:pt idx="197">
                  <c:v>804.66472303207001</c:v>
                </c:pt>
                <c:pt idx="198">
                  <c:v>800.58013052936917</c:v>
                </c:pt>
                <c:pt idx="199">
                  <c:v>796.5367965367966</c:v>
                </c:pt>
                <c:pt idx="200">
                  <c:v>792.53409906676234</c:v>
                </c:pt>
                <c:pt idx="201">
                  <c:v>788.5714285714289</c:v>
                </c:pt>
                <c:pt idx="202">
                  <c:v>784.64818763326241</c:v>
                </c:pt>
                <c:pt idx="203">
                  <c:v>780.7637906647808</c:v>
                </c:pt>
                <c:pt idx="204">
                  <c:v>776.91766361717112</c:v>
                </c:pt>
                <c:pt idx="205">
                  <c:v>773.10924369747886</c:v>
                </c:pt>
                <c:pt idx="206">
                  <c:v>769.33797909407679</c:v>
                </c:pt>
                <c:pt idx="207">
                  <c:v>765.60332871012486</c:v>
                </c:pt>
                <c:pt idx="208">
                  <c:v>761.90476190476193</c:v>
                </c:pt>
                <c:pt idx="209">
                  <c:v>758.24175824175813</c:v>
                </c:pt>
                <c:pt idx="210">
                  <c:v>754.61380724538628</c:v>
                </c:pt>
                <c:pt idx="211">
                  <c:v>751.02040816326507</c:v>
                </c:pt>
                <c:pt idx="212">
                  <c:v>747.46106973595124</c:v>
                </c:pt>
                <c:pt idx="213">
                  <c:v>743.93530997304572</c:v>
                </c:pt>
                <c:pt idx="214">
                  <c:v>740.44265593561352</c:v>
                </c:pt>
                <c:pt idx="215">
                  <c:v>736.9826435246996</c:v>
                </c:pt>
                <c:pt idx="216">
                  <c:v>733.5548172757475</c:v>
                </c:pt>
                <c:pt idx="217">
                  <c:v>730.15873015873024</c:v>
                </c:pt>
                <c:pt idx="218">
                  <c:v>726.79394338380484</c:v>
                </c:pt>
                <c:pt idx="219">
                  <c:v>723.4600262123198</c:v>
                </c:pt>
                <c:pt idx="220">
                  <c:v>720.15655577299401</c:v>
                </c:pt>
                <c:pt idx="221">
                  <c:v>716.88311688311671</c:v>
                </c:pt>
                <c:pt idx="222">
                  <c:v>713.63930187459619</c:v>
                </c:pt>
                <c:pt idx="223">
                  <c:v>710.42471042471038</c:v>
                </c:pt>
                <c:pt idx="224">
                  <c:v>707.23894939141576</c:v>
                </c:pt>
                <c:pt idx="225">
                  <c:v>704.08163265306121</c:v>
                </c:pt>
                <c:pt idx="226">
                  <c:v>700.95238095238096</c:v>
                </c:pt>
                <c:pt idx="227">
                  <c:v>697.85082174462707</c:v>
                </c:pt>
                <c:pt idx="228">
                  <c:v>694.7765890497169</c:v>
                </c:pt>
                <c:pt idx="229">
                  <c:v>691.72932330827064</c:v>
                </c:pt>
                <c:pt idx="230">
                  <c:v>688.70867124142217</c:v>
                </c:pt>
                <c:pt idx="231">
                  <c:v>685.71428571428555</c:v>
                </c:pt>
                <c:pt idx="232">
                  <c:v>682.74582560296835</c:v>
                </c:pt>
                <c:pt idx="233">
                  <c:v>679.80295566502457</c:v>
                </c:pt>
                <c:pt idx="234">
                  <c:v>676.88534641324327</c:v>
                </c:pt>
                <c:pt idx="235">
                  <c:v>673.99267399267387</c:v>
                </c:pt>
                <c:pt idx="236">
                  <c:v>671.12462006079011</c:v>
                </c:pt>
                <c:pt idx="237">
                  <c:v>668.28087167070203</c:v>
                </c:pt>
                <c:pt idx="238">
                  <c:v>665.46112115732353</c:v>
                </c:pt>
                <c:pt idx="239">
                  <c:v>662.66506602641061</c:v>
                </c:pt>
                <c:pt idx="240">
                  <c:v>659.89240884638366</c:v>
                </c:pt>
                <c:pt idx="241">
                  <c:v>657.14285714285711</c:v>
                </c:pt>
                <c:pt idx="242">
                  <c:v>654.41612329579129</c:v>
                </c:pt>
                <c:pt idx="243">
                  <c:v>651.71192443919722</c:v>
                </c:pt>
                <c:pt idx="244">
                  <c:v>649.02998236331553</c:v>
                </c:pt>
                <c:pt idx="245">
                  <c:v>646.37002341920379</c:v>
                </c:pt>
                <c:pt idx="246">
                  <c:v>643.73177842565599</c:v>
                </c:pt>
                <c:pt idx="247">
                  <c:v>641.1149825783973</c:v>
                </c:pt>
                <c:pt idx="248">
                  <c:v>638.51937536148068</c:v>
                </c:pt>
                <c:pt idx="249">
                  <c:v>635.94470046082949</c:v>
                </c:pt>
                <c:pt idx="250">
                  <c:v>633.39070567986232</c:v>
                </c:pt>
                <c:pt idx="251">
                  <c:v>630.85714285714289</c:v>
                </c:pt>
              </c:numCache>
            </c:numRef>
          </c:yVal>
          <c:smooth val="1"/>
          <c:extLst xmlns:c16r2="http://schemas.microsoft.com/office/drawing/2015/06/chart">
            <c:ext xmlns:c16="http://schemas.microsoft.com/office/drawing/2014/chart" uri="{C3380CC4-5D6E-409C-BE32-E72D297353CC}">
              <c16:uniqueId val="{00000005-D1D3-41F1-BA53-467D09F1A0E2}"/>
            </c:ext>
          </c:extLst>
        </c:ser>
        <c:dLbls>
          <c:showLegendKey val="0"/>
          <c:showVal val="0"/>
          <c:showCatName val="0"/>
          <c:showSerName val="0"/>
          <c:showPercent val="0"/>
          <c:showBubbleSize val="0"/>
        </c:dLbls>
        <c:axId val="479567128"/>
        <c:axId val="479564384"/>
        <c:extLst xmlns:c16r2="http://schemas.microsoft.com/office/drawing/2015/06/chart">
          <c:ext xmlns:c15="http://schemas.microsoft.com/office/drawing/2012/chart" uri="{02D57815-91ED-43cb-92C2-25804820EDAC}">
            <c15:filteredScatterSeries>
              <c15:ser>
                <c:idx val="1"/>
                <c:order val="1"/>
                <c:tx>
                  <c:strRef>
                    <c:extLst xmlns:c16r2="http://schemas.microsoft.com/office/drawing/2015/06/chart">
                      <c:ext uri="{02D57815-91ED-43cb-92C2-25804820EDAC}">
                        <c15:formulaRef>
                          <c15:sqref>Ausgabeblatt!$AE$46:$AE$47</c15:sqref>
                        </c15:formulaRef>
                      </c:ext>
                    </c:extLst>
                    <c:strCache>
                      <c:ptCount val="2"/>
                      <c:pt idx="0">
                        <c:v>FZ</c:v>
                      </c:pt>
                      <c:pt idx="1">
                        <c:v>in %</c:v>
                      </c:pt>
                    </c:strCache>
                  </c:strRef>
                </c:tx>
                <c:spPr>
                  <a:ln w="28575" cap="rnd">
                    <a:solidFill>
                      <a:schemeClr val="accent2">
                        <a:lumMod val="75000"/>
                      </a:schemeClr>
                    </a:solidFill>
                    <a:prstDash val="dash"/>
                    <a:round/>
                  </a:ln>
                  <a:effectLst/>
                </c:spPr>
                <c:marker>
                  <c:symbol val="none"/>
                </c:marker>
                <c:xVal>
                  <c:numRef>
                    <c:extLst xmlns:c16r2="http://schemas.microsoft.com/office/drawing/2015/06/chart">
                      <c:ex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6r2="http://schemas.microsoft.com/office/drawing/2015/06/chart">
                      <c:ext uri="{02D57815-91ED-43cb-92C2-25804820EDAC}">
                        <c15:formulaRef>
                          <c15:sqref>Ausgabeblatt!$AE$48:$AE$299</c15:sqref>
                        </c15:formulaRef>
                      </c:ext>
                    </c:extLst>
                    <c:numCache>
                      <c:formatCode>General</c:formatCode>
                      <c:ptCount val="25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numCache>
                  </c:numRef>
                </c:yVal>
                <c:smooth val="1"/>
                <c:extLst xmlns:c16r2="http://schemas.microsoft.com/office/drawing/2015/06/chart">
                  <c:ext xmlns:c16="http://schemas.microsoft.com/office/drawing/2014/chart" uri="{C3380CC4-5D6E-409C-BE32-E72D297353CC}">
                    <c16:uniqueId val="{00000006-D1D3-41F1-BA53-467D09F1A0E2}"/>
                  </c:ext>
                </c:extLst>
              </c15:ser>
            </c15:filteredScatterSeries>
            <c15:filteredScatterSeries>
              <c15:ser>
                <c:idx val="3"/>
                <c:order val="3"/>
                <c:tx>
                  <c:strRef>
                    <c:extLst xmlns:c15="http://schemas.microsoft.com/office/drawing/2012/chart" xmlns:c16r2="http://schemas.microsoft.com/office/drawing/2015/06/chart">
                      <c:ext xmlns:c15="http://schemas.microsoft.com/office/drawing/2012/chart" uri="{02D57815-91ED-43cb-92C2-25804820EDAC}">
                        <c15:formulaRef>
                          <c15:sqref>Ausgabeblatt!$AG$46:$AG$47</c15:sqref>
                        </c15:formulaRef>
                      </c:ext>
                    </c:extLst>
                    <c:strCache>
                      <c:ptCount val="2"/>
                      <c:pt idx="0">
                        <c:v>FWL</c:v>
                      </c:pt>
                      <c:pt idx="1">
                        <c:v>in %</c:v>
                      </c:pt>
                    </c:strCache>
                  </c:strRef>
                </c:tx>
                <c:spPr>
                  <a:ln w="28575" cap="rnd">
                    <a:solidFill>
                      <a:srgbClr val="00B0F0"/>
                    </a:solidFill>
                    <a:prstDash val="dash"/>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Ausgabeblatt!$AG$48:$AG$299</c15:sqref>
                        </c15:formulaRef>
                      </c:ext>
                    </c:extLst>
                    <c:numCache>
                      <c:formatCode>0.00</c:formatCode>
                      <c:ptCount val="252"/>
                      <c:pt idx="1">
                        <c:v>0</c:v>
                      </c:pt>
                      <c:pt idx="2">
                        <c:v>3.0383360518080977E-3</c:v>
                      </c:pt>
                      <c:pt idx="3">
                        <c:v>1.2152236529881627E-2</c:v>
                      </c:pt>
                      <c:pt idx="4">
                        <c:v>2.7338379411571738E-2</c:v>
                      </c:pt>
                      <c:pt idx="5">
                        <c:v>4.8591231355425223E-2</c:v>
                      </c:pt>
                      <c:pt idx="6">
                        <c:v>7.5903052739623E-2</c:v>
                      </c:pt>
                      <c:pt idx="7">
                        <c:v>0.10926390470380348</c:v>
                      </c:pt>
                      <c:pt idx="8">
                        <c:v>0.14866165818231986</c:v>
                      </c:pt>
                      <c:pt idx="9">
                        <c:v>0.19408200491362043</c:v>
                      </c:pt>
                      <c:pt idx="10">
                        <c:v>0.24550847040712612</c:v>
                      </c:pt>
                      <c:pt idx="11">
                        <c:v>0.30292242884571124</c:v>
                      </c:pt>
                      <c:pt idx="12">
                        <c:v>0.3663031198986863</c:v>
                      </c:pt>
                      <c:pt idx="13">
                        <c:v>0.43562766741704406</c:v>
                      </c:pt>
                      <c:pt idx="14">
                        <c:v>0.51087109997966473</c:v>
                      </c:pt>
                      <c:pt idx="15">
                        <c:v>0.59200637325619643</c:v>
                      </c:pt>
                      <c:pt idx="16">
                        <c:v>0.67900439414944191</c:v>
                      </c:pt>
                      <c:pt idx="17">
                        <c:v>0.77183404667729005</c:v>
                      </c:pt>
                      <c:pt idx="18">
                        <c:v>0.87046221955154723</c:v>
                      </c:pt>
                      <c:pt idx="19">
                        <c:v>0.97485383540845494</c:v>
                      </c:pt>
                      <c:pt idx="20">
                        <c:v>1.0849718816432226</c:v>
                      </c:pt>
                      <c:pt idx="21">
                        <c:v>1.2007774427985742</c:v>
                      </c:pt>
                      <c:pt idx="22">
                        <c:v>1.3222297344551137</c:v>
                      </c:pt>
                      <c:pt idx="23">
                        <c:v>1.4492861385692304</c:v>
                      </c:pt>
                      <c:pt idx="24">
                        <c:v>1.581902240202353</c:v>
                      </c:pt>
                      <c:pt idx="25">
                        <c:v>1.7200318655835618</c:v>
                      </c:pt>
                      <c:pt idx="26">
                        <c:v>1.8636271214459099</c:v>
                      </c:pt>
                      <c:pt idx="27">
                        <c:v>2.0126384355753473</c:v>
                      </c:pt>
                      <c:pt idx="28">
                        <c:v>2.167014598509732</c:v>
                      </c:pt>
                      <c:pt idx="29">
                        <c:v>2.3267028063242745</c:v>
                      </c:pt>
                      <c:pt idx="30">
                        <c:v>2.4916487044386599</c:v>
                      </c:pt>
                      <c:pt idx="31">
                        <c:v>2.661796432380243</c:v>
                      </c:pt>
                      <c:pt idx="32">
                        <c:v>2.8370886694369277</c:v>
                      </c:pt>
                      <c:pt idx="33">
                        <c:v>3.0174666811327815</c:v>
                      </c:pt>
                      <c:pt idx="34">
                        <c:v>3.2028703664589786</c:v>
                      </c:pt>
                      <c:pt idx="35">
                        <c:v>3.3932383057923685</c:v>
                      </c:pt>
                      <c:pt idx="36">
                        <c:v>3.5885078094338425</c:v>
                      </c:pt>
                      <c:pt idx="37">
                        <c:v>3.7886149666986584</c:v>
                      </c:pt>
                      <c:pt idx="38">
                        <c:v>3.993494695491004</c:v>
                      </c:pt>
                      <c:pt idx="39">
                        <c:v>4.2030807922954327</c:v>
                      </c:pt>
                      <c:pt idx="40">
                        <c:v>4.4173059825181191</c:v>
                      </c:pt>
                      <c:pt idx="41">
                        <c:v>4.6361019711115548</c:v>
                      </c:pt>
                      <c:pt idx="42">
                        <c:v>4.8593994934168405</c:v>
                      </c:pt>
                      <c:pt idx="43">
                        <c:v>5.0871283661587023</c:v>
                      </c:pt>
                      <c:pt idx="44">
                        <c:v>5.3192175385290943</c:v>
                      </c:pt>
                      <c:pt idx="45">
                        <c:v>5.5555951432964585</c:v>
                      </c:pt>
                      <c:pt idx="46">
                        <c:v>5.7961885478787112</c:v>
                      </c:pt>
                      <c:pt idx="47">
                        <c:v>6.0409244053193794</c:v>
                      </c:pt>
                      <c:pt idx="48">
                        <c:v>6.2897287051075699</c:v>
                      </c:pt>
                      <c:pt idx="49">
                        <c:v>6.5425268237839385</c:v>
                      </c:pt>
                      <c:pt idx="50">
                        <c:v>6.7992435752763605</c:v>
                      </c:pt>
                      <c:pt idx="51">
                        <c:v>7.0598032609104884</c:v>
                      </c:pt>
                      <c:pt idx="52">
                        <c:v>7.324129719042249</c:v>
                      </c:pt>
                      <c:pt idx="53">
                        <c:v>7.5921463742608459</c:v>
                      </c:pt>
                      <c:pt idx="54">
                        <c:v>7.8637762861128611</c:v>
                      </c:pt>
                      <c:pt idx="55">
                        <c:v>8.1389421972996701</c:v>
                      </c:pt>
                      <c:pt idx="56">
                        <c:v>8.4175665813025109</c:v>
                      </c:pt>
                      <c:pt idx="57">
                        <c:v>8.699571689391318</c:v>
                      </c:pt>
                      <c:pt idx="58">
                        <c:v>8.9848795969755351</c:v>
                      </c:pt>
                      <c:pt idx="59">
                        <c:v>9.2734122492570332</c:v>
                      </c:pt>
                      <c:pt idx="60">
                        <c:v>9.5650915061473967</c:v>
                      </c:pt>
                      <c:pt idx="61">
                        <c:v>9.8598391864137955</c:v>
                      </c:pt>
                      <c:pt idx="62">
                        <c:v>10.157577111019846</c:v>
                      </c:pt>
                      <c:pt idx="63">
                        <c:v>10.45822714562979</c:v>
                      </c:pt>
                      <c:pt idx="64">
                        <c:v>10.761711242246559</c:v>
                      </c:pt>
                      <c:pt idx="65">
                        <c:v>11.06795147995626</c:v>
                      </c:pt>
                      <c:pt idx="66">
                        <c:v>11.376870104753706</c:v>
                      </c:pt>
                      <c:pt idx="67">
                        <c:v>11.688389568425745</c:v>
                      </c:pt>
                      <c:pt idx="68">
                        <c:v>12.002432566470985</c:v>
                      </c:pt>
                      <c:pt idx="69">
                        <c:v>12.31892207503688</c:v>
                      </c:pt>
                      <c:pt idx="70">
                        <c:v>12.637781386856686</c:v>
                      </c:pt>
                      <c:pt idx="71">
                        <c:v>12.958934146171147</c:v>
                      </c:pt>
                      <c:pt idx="72">
                        <c:v>13.282304382621515</c:v>
                      </c:pt>
                      <c:pt idx="73">
                        <c:v>13.607816544102358</c:v>
                      </c:pt>
                      <c:pt idx="74">
                        <c:v>13.935395528564676</c:v>
                      </c:pt>
                      <c:pt idx="75">
                        <c:v>14.264966714761357</c:v>
                      </c:pt>
                      <c:pt idx="76">
                        <c:v>14.596455991929128</c:v>
                      </c:pt>
                      <c:pt idx="77">
                        <c:v>14.929789788402445</c:v>
                      </c:pt>
                      <c:pt idx="78">
                        <c:v>15.264895099156908</c:v>
                      </c:pt>
                      <c:pt idx="79">
                        <c:v>15.601699512281009</c:v>
                      </c:pt>
                      <c:pt idx="80">
                        <c:v>15.940131234376862</c:v>
                      </c:pt>
                      <c:pt idx="81">
                        <c:v>16.280119114891797</c:v>
                      </c:pt>
                      <c:pt idx="82">
                        <c:v>16.621592669384498</c:v>
                      </c:pt>
                      <c:pt idx="83">
                        <c:v>16.964482101730514</c:v>
                      </c:pt>
                      <c:pt idx="84">
                        <c:v>17.308718325273212</c:v>
                      </c:pt>
                      <c:pt idx="85">
                        <c:v>17.654232982927983</c:v>
                      </c:pt>
                      <c:pt idx="86">
                        <c:v>18.000958466248139</c:v>
                      </c:pt>
                      <c:pt idx="87">
                        <c:v>18.348827933462573</c:v>
                      </c:pt>
                      <c:pt idx="88">
                        <c:v>18.697775326496025</c:v>
                      </c:pt>
                      <c:pt idx="89">
                        <c:v>19.047735386984087</c:v>
                      </c:pt>
                      <c:pt idx="90">
                        <c:v>19.398643671295897</c:v>
                      </c:pt>
                      <c:pt idx="91">
                        <c:v>19.750436564578415</c:v>
                      </c:pt>
                      <c:pt idx="92">
                        <c:v>20.103051293837094</c:v>
                      </c:pt>
                      <c:pt idx="93">
                        <c:v>20.456425940068474</c:v>
                      </c:pt>
                      <c:pt idx="94">
                        <c:v>20.810499449461172</c:v>
                      </c:pt>
                      <c:pt idx="95">
                        <c:v>21.165211643681971</c:v>
                      </c:pt>
                      <c:pt idx="96">
                        <c:v>21.520503229265028</c:v>
                      </c:pt>
                      <c:pt idx="97">
                        <c:v>21.876315806122086</c:v>
                      </c:pt>
                      <c:pt idx="98">
                        <c:v>22.232591875192657</c:v>
                      </c:pt>
                      <c:pt idx="99">
                        <c:v>22.589274845253243</c:v>
                      </c:pt>
                      <c:pt idx="100">
                        <c:v>22.946309038905252</c:v>
                      </c:pt>
                      <c:pt idx="101">
                        <c:v>23.303639697761717</c:v>
                      </c:pt>
                      <c:pt idx="102">
                        <c:v>23.661212986852945</c:v>
                      </c:pt>
                      <c:pt idx="103">
                        <c:v>24.018975998271834</c:v>
                      </c:pt>
                      <c:pt idx="104">
                        <c:v>24.376876754079614</c:v>
                      </c:pt>
                      <c:pt idx="105">
                        <c:v>24.734864208493043</c:v>
                      </c:pt>
                      <c:pt idx="106">
                        <c:v>25.092888249374191</c:v>
                      </c:pt>
                      <c:pt idx="107">
                        <c:v>25.450899699044061</c:v>
                      </c:pt>
                      <c:pt idx="108">
                        <c:v>25.808850314441379</c:v>
                      </c:pt>
                      <c:pt idx="109">
                        <c:v>26.166692786647911</c:v>
                      </c:pt>
                      <c:pt idx="110">
                        <c:v>26.524380739801551</c:v>
                      </c:pt>
                      <c:pt idx="111">
                        <c:v>26.881868729418596</c:v>
                      </c:pt>
                      <c:pt idx="112">
                        <c:v>27.239112240146351</c:v>
                      </c:pt>
                      <c:pt idx="113">
                        <c:v>27.596067682967224</c:v>
                      </c:pt>
                      <c:pt idx="114">
                        <c:v>27.952692391875157</c:v>
                      </c:pt>
                      <c:pt idx="115">
                        <c:v>28.308944620045441</c:v>
                      </c:pt>
                      <c:pt idx="116">
                        <c:v>28.66478353551835</c:v>
                      </c:pt>
                      <c:pt idx="117">
                        <c:v>29.020169216417102</c:v>
                      </c:pt>
                      <c:pt idx="118">
                        <c:v>29.375062645720295</c:v>
                      </c:pt>
                      <c:pt idx="119">
                        <c:v>29.729425705608815</c:v>
                      </c:pt>
                      <c:pt idx="120">
                        <c:v>30.083221171406826</c:v>
                      </c:pt>
                      <c:pt idx="121">
                        <c:v>30.436412705136235</c:v>
                      </c:pt>
                      <c:pt idx="122">
                        <c:v>30.788964848703674</c:v>
                      </c:pt>
                      <c:pt idx="123">
                        <c:v>31.140843016738749</c:v>
                      </c:pt>
                      <c:pt idx="124">
                        <c:v>31.49201348910206</c:v>
                      </c:pt>
                      <c:pt idx="125">
                        <c:v>31.842443403080772</c:v>
                      </c:pt>
                      <c:pt idx="126">
                        <c:v>32.192100745289856</c:v>
                      </c:pt>
                      <c:pt idx="127">
                        <c:v>32.540954343295866</c:v>
                      </c:pt>
                      <c:pt idx="128">
                        <c:v>32.888973856980606</c:v>
                      </c:pt>
                      <c:pt idx="129">
                        <c:v>33.236129769660927</c:v>
                      </c:pt>
                      <c:pt idx="130">
                        <c:v>33.582393378981088</c:v>
                      </c:pt>
                      <c:pt idx="131">
                        <c:v>33.92773678759319</c:v>
                      </c:pt>
                      <c:pt idx="132">
                        <c:v>34.272132893641327</c:v>
                      </c:pt>
                      <c:pt idx="133">
                        <c:v>34.615555381064155</c:v>
                      </c:pt>
                      <c:pt idx="134">
                        <c:v>34.957978709730632</c:v>
                      </c:pt>
                      <c:pt idx="135">
                        <c:v>35.299378105422917</c:v>
                      </c:pt>
                      <c:pt idx="136">
                        <c:v>35.63972954968029</c:v>
                      </c:pt>
                      <c:pt idx="137">
                        <c:v>35.979009769517297</c:v>
                      </c:pt>
                      <c:pt idx="138">
                        <c:v>36.317196227029051</c:v>
                      </c:pt>
                      <c:pt idx="139">
                        <c:v>36.654267108896271</c:v>
                      </c:pt>
                      <c:pt idx="140">
                        <c:v>36.990201315801954</c:v>
                      </c:pt>
                      <c:pt idx="141">
                        <c:v>37.324978451771621</c:v>
                      </c:pt>
                      <c:pt idx="142">
                        <c:v>37.658578813448095</c:v>
                      </c:pt>
                      <c:pt idx="143">
                        <c:v>37.990983379311963</c:v>
                      </c:pt>
                      <c:pt idx="144">
                        <c:v>38.322173798858039</c:v>
                      </c:pt>
                      <c:pt idx="145">
                        <c:v>38.652132381737978</c:v>
                      </c:pt>
                      <c:pt idx="146">
                        <c:v>38.980842086878688</c:v>
                      </c:pt>
                      <c:pt idx="147">
                        <c:v>39.308286511585898</c:v>
                      </c:pt>
                      <c:pt idx="148">
                        <c:v>39.634449880641867</c:v>
                      </c:pt>
                      <c:pt idx="149">
                        <c:v>39.959317035405675</c:v>
                      </c:pt>
                      <c:pt idx="150">
                        <c:v>40.282873422924411</c:v>
                      </c:pt>
                      <c:pt idx="151">
                        <c:v>40.605105085063094</c:v>
                      </c:pt>
                      <c:pt idx="152">
                        <c:v>40.925998647660769</c:v>
                      </c:pt>
                      <c:pt idx="153">
                        <c:v>41.245541309720082</c:v>
                      </c:pt>
                      <c:pt idx="154">
                        <c:v>41.563720832636918</c:v>
                      </c:pt>
                      <c:pt idx="155">
                        <c:v>41.880525529476827</c:v>
                      </c:pt>
                      <c:pt idx="156">
                        <c:v>42.195944254304258</c:v>
                      </c:pt>
                      <c:pt idx="157">
                        <c:v>42.509966391570572</c:v>
                      </c:pt>
                      <c:pt idx="158">
                        <c:v>42.822581845566241</c:v>
                      </c:pt>
                      <c:pt idx="159">
                        <c:v>43.133781029942632</c:v>
                      </c:pt>
                      <c:pt idx="160">
                        <c:v>43.44355485730825</c:v>
                      </c:pt>
                      <c:pt idx="161">
                        <c:v>43.751894728904183</c:v>
                      </c:pt>
                      <c:pt idx="162">
                        <c:v>44.058792524363049</c:v>
                      </c:pt>
                      <c:pt idx="163">
                        <c:v>44.364240591555657</c:v>
                      </c:pt>
                      <c:pt idx="164">
                        <c:v>44.66823173652935</c:v>
                      </c:pt>
                      <c:pt idx="165">
                        <c:v>44.970759213541385</c:v>
                      </c:pt>
                      <c:pt idx="166">
                        <c:v>45.271816715191029</c:v>
                      </c:pt>
                      <c:pt idx="167">
                        <c:v>45.571398362653341</c:v>
                      </c:pt>
                      <c:pt idx="168">
                        <c:v>45.869498696017573</c:v>
                      </c:pt>
                      <c:pt idx="169">
                        <c:v>46.166112664732985</c:v>
                      </c:pt>
                      <c:pt idx="170">
                        <c:v>46.461235618164409</c:v>
                      </c:pt>
                      <c:pt idx="171">
                        <c:v>46.754863296259998</c:v>
                      </c:pt>
                      <c:pt idx="172">
                        <c:v>47.046991820333012</c:v>
                      </c:pt>
                      <c:pt idx="173">
                        <c:v>47.337617683959863</c:v>
                      </c:pt>
                      <c:pt idx="174">
                        <c:v>47.626737743995726</c:v>
                      </c:pt>
                      <c:pt idx="175">
                        <c:v>47.91434921170957</c:v>
                      </c:pt>
                      <c:pt idx="176">
                        <c:v>48.2004496440398</c:v>
                      </c:pt>
                      <c:pt idx="177">
                        <c:v>48.485036934971653</c:v>
                      </c:pt>
                      <c:pt idx="178">
                        <c:v>48.768109307037541</c:v>
                      </c:pt>
                      <c:pt idx="179">
                        <c:v>49.04966530294115</c:v>
                      </c:pt>
                      <c:pt idx="180">
                        <c:v>49.329703777305838</c:v>
                      </c:pt>
                      <c:pt idx="181">
                        <c:v>49.608223888548331</c:v>
                      </c:pt>
                      <c:pt idx="182">
                        <c:v>49.885225090877832</c:v>
                      </c:pt>
                      <c:pt idx="183">
                        <c:v>50.160707126420959</c:v>
                      </c:pt>
                      <c:pt idx="184">
                        <c:v>50.434670017472897</c:v>
                      </c:pt>
                      <c:pt idx="185">
                        <c:v>50.707114058874659</c:v>
                      </c:pt>
                      <c:pt idx="186">
                        <c:v>50.97803981051657</c:v>
                      </c:pt>
                      <c:pt idx="187">
                        <c:v>51.247448089967762</c:v>
                      </c:pt>
                      <c:pt idx="188">
                        <c:v>51.515339965231597</c:v>
                      </c:pt>
                      <c:pt idx="189">
                        <c:v>51.781716747626625</c:v>
                      </c:pt>
                      <c:pt idx="190">
                        <c:v>52.046579984792729</c:v>
                      </c:pt>
                      <c:pt idx="191">
                        <c:v>52.30993145382191</c:v>
                      </c:pt>
                      <c:pt idx="192">
                        <c:v>52.571773154513181</c:v>
                      </c:pt>
                      <c:pt idx="193">
                        <c:v>52.832107302751027</c:v>
                      </c:pt>
                      <c:pt idx="194">
                        <c:v>53.09093632400662</c:v>
                      </c:pt>
                      <c:pt idx="195">
                        <c:v>53.348262846961006</c:v>
                      </c:pt>
                      <c:pt idx="196">
                        <c:v>53.604089697249478</c:v>
                      </c:pt>
                      <c:pt idx="197">
                        <c:v>53.858419891326271</c:v>
                      </c:pt>
                      <c:pt idx="198">
                        <c:v>54.11125663044858</c:v>
                      </c:pt>
                      <c:pt idx="199">
                        <c:v>54.362603294778864</c:v>
                      </c:pt>
                      <c:pt idx="200">
                        <c:v>54.612463437604461</c:v>
                      </c:pt>
                      <c:pt idx="201">
                        <c:v>54.860840779673403</c:v>
                      </c:pt>
                      <c:pt idx="202">
                        <c:v>55.107739203645188</c:v>
                      </c:pt>
                      <c:pt idx="203">
                        <c:v>55.353162748655571</c:v>
                      </c:pt>
                      <c:pt idx="204">
                        <c:v>55.597115604993853</c:v>
                      </c:pt>
                      <c:pt idx="205">
                        <c:v>55.839602108891739</c:v>
                      </c:pt>
                      <c:pt idx="206">
                        <c:v>56.0806267374222</c:v>
                      </c:pt>
                      <c:pt idx="207">
                        <c:v>56.320194103507305</c:v>
                      </c:pt>
                      <c:pt idx="208">
                        <c:v>56.558308951033396</c:v>
                      </c:pt>
                      <c:pt idx="209">
                        <c:v>56.794976150072699</c:v>
                      </c:pt>
                      <c:pt idx="210">
                        <c:v>57.030200692209434</c:v>
                      </c:pt>
                      <c:pt idx="211">
                        <c:v>57.263987685969553</c:v>
                      </c:pt>
                      <c:pt idx="212">
                        <c:v>57.496342352352414</c:v>
                      </c:pt>
                      <c:pt idx="213">
                        <c:v>57.727270020463074</c:v>
                      </c:pt>
                      <c:pt idx="214">
                        <c:v>57.956776123243714</c:v>
                      </c:pt>
                      <c:pt idx="215">
                        <c:v>58.184866193302874</c:v>
                      </c:pt>
                      <c:pt idx="216">
                        <c:v>58.411545858840952</c:v>
                      </c:pt>
                      <c:pt idx="217">
                        <c:v>58.636820839670492</c:v>
                      </c:pt>
                      <c:pt idx="218">
                        <c:v>58.86069694332997</c:v>
                      </c:pt>
                      <c:pt idx="219">
                        <c:v>59.083180061289433</c:v>
                      </c:pt>
                      <c:pt idx="220">
                        <c:v>59.304276165246641</c:v>
                      </c:pt>
                      <c:pt idx="221">
                        <c:v>59.523991303512261</c:v>
                      </c:pt>
                      <c:pt idx="222">
                        <c:v>59.742331597482504</c:v>
                      </c:pt>
                      <c:pt idx="223">
                        <c:v>59.959303238198011</c:v>
                      </c:pt>
                      <c:pt idx="224">
                        <c:v>60.17491248298731</c:v>
                      </c:pt>
                      <c:pt idx="225">
                        <c:v>60.389165652193419</c:v>
                      </c:pt>
                      <c:pt idx="226">
                        <c:v>60.602069125982325</c:v>
                      </c:pt>
                      <c:pt idx="227">
                        <c:v>60.81362934123171</c:v>
                      </c:pt>
                      <c:pt idx="228">
                        <c:v>61.023852788498587</c:v>
                      </c:pt>
                      <c:pt idx="229">
                        <c:v>61.232746009064385</c:v>
                      </c:pt>
                      <c:pt idx="230">
                        <c:v>61.440315592056152</c:v>
                      </c:pt>
                      <c:pt idx="231">
                        <c:v>61.646568171642322</c:v>
                      </c:pt>
                      <c:pt idx="232">
                        <c:v>61.851510424301892</c:v>
                      </c:pt>
                      <c:pt idx="233">
                        <c:v>62.055149066165285</c:v>
                      </c:pt>
                      <c:pt idx="234">
                        <c:v>62.257490850425967</c:v>
                      </c:pt>
                      <c:pt idx="235">
                        <c:v>62.45854256482103</c:v>
                      </c:pt>
                      <c:pt idx="236">
                        <c:v>62.6583110291797</c:v>
                      </c:pt>
                      <c:pt idx="237">
                        <c:v>62.856803093038316</c:v>
                      </c:pt>
                      <c:pt idx="238">
                        <c:v>63.054025633320478</c:v>
                      </c:pt>
                      <c:pt idx="239">
                        <c:v>63.249985552081064</c:v>
                      </c:pt>
                      <c:pt idx="240">
                        <c:v>63.444689774312877</c:v>
                      </c:pt>
                      <c:pt idx="241">
                        <c:v>63.638145245814513</c:v>
                      </c:pt>
                      <c:pt idx="242">
                        <c:v>63.830358931118425</c:v>
                      </c:pt>
                      <c:pt idx="243">
                        <c:v>64.021337811477636</c:v>
                      </c:pt>
                      <c:pt idx="244">
                        <c:v>64.211088882910275</c:v>
                      </c:pt>
                      <c:pt idx="245">
                        <c:v>64.39961915430024</c:v>
                      </c:pt>
                      <c:pt idx="246">
                        <c:v>64.58693564555324</c:v>
                      </c:pt>
                      <c:pt idx="247">
                        <c:v>64.77304538580681</c:v>
                      </c:pt>
                      <c:pt idx="248">
                        <c:v>64.95795541169305</c:v>
                      </c:pt>
                      <c:pt idx="249">
                        <c:v>65.14167276565334</c:v>
                      </c:pt>
                      <c:pt idx="250">
                        <c:v>65.324204494303402</c:v>
                      </c:pt>
                      <c:pt idx="251">
                        <c:v>65.505557646847862</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7-D1D3-41F1-BA53-467D09F1A0E2}"/>
                  </c:ext>
                </c:extLst>
              </c15:ser>
            </c15:filteredScatterSeries>
            <c15:filteredScatterSeries>
              <c15:ser>
                <c:idx val="5"/>
                <c:order val="5"/>
                <c:tx>
                  <c:strRef>
                    <c:extLst xmlns:c15="http://schemas.microsoft.com/office/drawing/2012/chart" xmlns:c16r2="http://schemas.microsoft.com/office/drawing/2015/06/chart">
                      <c:ext xmlns:c15="http://schemas.microsoft.com/office/drawing/2012/chart" uri="{02D57815-91ED-43cb-92C2-25804820EDAC}">
                        <c15:formulaRef>
                          <c15:sqref>Ausgabeblatt!$AI$46:$AI$47</c15:sqref>
                        </c15:formulaRef>
                      </c:ext>
                    </c:extLst>
                    <c:strCache>
                      <c:ptCount val="2"/>
                      <c:pt idx="0">
                        <c:v>FWRR</c:v>
                      </c:pt>
                      <c:pt idx="1">
                        <c:v>in %</c:v>
                      </c:pt>
                    </c:strCache>
                  </c:strRef>
                </c:tx>
                <c:spPr>
                  <a:ln w="19050" cap="rnd">
                    <a:solidFill>
                      <a:schemeClr val="accent4">
                        <a:lumMod val="75000"/>
                      </a:schemeClr>
                    </a:solidFill>
                    <a:prstDash val="dash"/>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Ausgabeblatt!$AI$48:$AI$299</c15:sqref>
                        </c15:formulaRef>
                      </c:ext>
                    </c:extLst>
                    <c:numCache>
                      <c:formatCode>0.00</c:formatCode>
                      <c:ptCount val="252"/>
                      <c:pt idx="1">
                        <c:v>100</c:v>
                      </c:pt>
                      <c:pt idx="2">
                        <c:v>99.996961663948198</c:v>
                      </c:pt>
                      <c:pt idx="3">
                        <c:v>99.987847763470114</c:v>
                      </c:pt>
                      <c:pt idx="4">
                        <c:v>99.972661620588426</c:v>
                      </c:pt>
                      <c:pt idx="5">
                        <c:v>99.951408768644569</c:v>
                      </c:pt>
                      <c:pt idx="6">
                        <c:v>99.924096947260381</c:v>
                      </c:pt>
                      <c:pt idx="7">
                        <c:v>99.890736095296191</c:v>
                      </c:pt>
                      <c:pt idx="8">
                        <c:v>99.85133834181768</c:v>
                      </c:pt>
                      <c:pt idx="9">
                        <c:v>99.805917995086375</c:v>
                      </c:pt>
                      <c:pt idx="10">
                        <c:v>99.754491529592869</c:v>
                      </c:pt>
                      <c:pt idx="11">
                        <c:v>99.697077571154296</c:v>
                      </c:pt>
                      <c:pt idx="12">
                        <c:v>99.633696880101311</c:v>
                      </c:pt>
                      <c:pt idx="13">
                        <c:v>99.564372332582963</c:v>
                      </c:pt>
                      <c:pt idx="14">
                        <c:v>99.489128900020347</c:v>
                      </c:pt>
                      <c:pt idx="15">
                        <c:v>99.407993626743803</c:v>
                      </c:pt>
                      <c:pt idx="16">
                        <c:v>99.320995605850555</c:v>
                      </c:pt>
                      <c:pt idx="17">
                        <c:v>99.228165953322701</c:v>
                      </c:pt>
                      <c:pt idx="18">
                        <c:v>99.129537780448445</c:v>
                      </c:pt>
                      <c:pt idx="19">
                        <c:v>99.025146164591547</c:v>
                      </c:pt>
                      <c:pt idx="20">
                        <c:v>98.915028118356773</c:v>
                      </c:pt>
                      <c:pt idx="21">
                        <c:v>98.799222557201432</c:v>
                      </c:pt>
                      <c:pt idx="22">
                        <c:v>98.677770265544879</c:v>
                      </c:pt>
                      <c:pt idx="23">
                        <c:v>98.550713861430779</c:v>
                      </c:pt>
                      <c:pt idx="24">
                        <c:v>98.418097759797647</c:v>
                      </c:pt>
                      <c:pt idx="25">
                        <c:v>98.27996813441645</c:v>
                      </c:pt>
                      <c:pt idx="26">
                        <c:v>98.136372878554084</c:v>
                      </c:pt>
                      <c:pt idx="27">
                        <c:v>97.98736156442466</c:v>
                      </c:pt>
                      <c:pt idx="28">
                        <c:v>97.832985401490262</c:v>
                      </c:pt>
                      <c:pt idx="29">
                        <c:v>97.673297193675722</c:v>
                      </c:pt>
                      <c:pt idx="30">
                        <c:v>97.50835129556134</c:v>
                      </c:pt>
                      <c:pt idx="31">
                        <c:v>97.338203567619757</c:v>
                      </c:pt>
                      <c:pt idx="32">
                        <c:v>97.162911330563077</c:v>
                      </c:pt>
                      <c:pt idx="33">
                        <c:v>96.982533318867212</c:v>
                      </c:pt>
                      <c:pt idx="34">
                        <c:v>96.797129633541019</c:v>
                      </c:pt>
                      <c:pt idx="35">
                        <c:v>96.606761694207634</c:v>
                      </c:pt>
                      <c:pt idx="36">
                        <c:v>96.411492190566165</c:v>
                      </c:pt>
                      <c:pt idx="37">
                        <c:v>96.21138503330134</c:v>
                      </c:pt>
                      <c:pt idx="38">
                        <c:v>96.006505304509005</c:v>
                      </c:pt>
                      <c:pt idx="39">
                        <c:v>95.796919207704576</c:v>
                      </c:pt>
                      <c:pt idx="40">
                        <c:v>95.582694017481884</c:v>
                      </c:pt>
                      <c:pt idx="41">
                        <c:v>95.363898028888457</c:v>
                      </c:pt>
                      <c:pt idx="42">
                        <c:v>95.140600506583155</c:v>
                      </c:pt>
                      <c:pt idx="43">
                        <c:v>94.912871633841306</c:v>
                      </c:pt>
                      <c:pt idx="44">
                        <c:v>94.680782461470912</c:v>
                      </c:pt>
                      <c:pt idx="45">
                        <c:v>94.444404856703528</c:v>
                      </c:pt>
                      <c:pt idx="46">
                        <c:v>94.203811452121286</c:v>
                      </c:pt>
                      <c:pt idx="47">
                        <c:v>93.959075594680613</c:v>
                      </c:pt>
                      <c:pt idx="48">
                        <c:v>93.710271294892436</c:v>
                      </c:pt>
                      <c:pt idx="49">
                        <c:v>93.457473176216055</c:v>
                      </c:pt>
                      <c:pt idx="50">
                        <c:v>93.200756424723636</c:v>
                      </c:pt>
                      <c:pt idx="51">
                        <c:v>92.940196739089515</c:v>
                      </c:pt>
                      <c:pt idx="52">
                        <c:v>92.675870280957767</c:v>
                      </c:pt>
                      <c:pt idx="53">
                        <c:v>92.407853625739151</c:v>
                      </c:pt>
                      <c:pt idx="54">
                        <c:v>92.136223713887134</c:v>
                      </c:pt>
                      <c:pt idx="55">
                        <c:v>91.86105780270033</c:v>
                      </c:pt>
                      <c:pt idx="56">
                        <c:v>91.582433418697491</c:v>
                      </c:pt>
                      <c:pt idx="57">
                        <c:v>91.30042831060868</c:v>
                      </c:pt>
                      <c:pt idx="58">
                        <c:v>91.015120403024468</c:v>
                      </c:pt>
                      <c:pt idx="59">
                        <c:v>90.726587750742965</c:v>
                      </c:pt>
                      <c:pt idx="60">
                        <c:v>90.434908493852603</c:v>
                      </c:pt>
                      <c:pt idx="61">
                        <c:v>90.140160813586206</c:v>
                      </c:pt>
                      <c:pt idx="62">
                        <c:v>89.842422888980167</c:v>
                      </c:pt>
                      <c:pt idx="63">
                        <c:v>89.541772854370208</c:v>
                      </c:pt>
                      <c:pt idx="64">
                        <c:v>89.238288757753438</c:v>
                      </c:pt>
                      <c:pt idx="65">
                        <c:v>88.93204852004375</c:v>
                      </c:pt>
                      <c:pt idx="66">
                        <c:v>88.623129895246294</c:v>
                      </c:pt>
                      <c:pt idx="67">
                        <c:v>88.311610431574266</c:v>
                      </c:pt>
                      <c:pt idx="68">
                        <c:v>87.997567433529014</c:v>
                      </c:pt>
                      <c:pt idx="69">
                        <c:v>87.68107792496312</c:v>
                      </c:pt>
                      <c:pt idx="70">
                        <c:v>87.362218613143312</c:v>
                      </c:pt>
                      <c:pt idx="71">
                        <c:v>87.041065853828854</c:v>
                      </c:pt>
                      <c:pt idx="72">
                        <c:v>86.717695617378482</c:v>
                      </c:pt>
                      <c:pt idx="73">
                        <c:v>86.392183455897637</c:v>
                      </c:pt>
                      <c:pt idx="74">
                        <c:v>86.064604471435331</c:v>
                      </c:pt>
                      <c:pt idx="75">
                        <c:v>85.735033285238643</c:v>
                      </c:pt>
                      <c:pt idx="76">
                        <c:v>85.403544008070867</c:v>
                      </c:pt>
                      <c:pt idx="77">
                        <c:v>85.070210211597555</c:v>
                      </c:pt>
                      <c:pt idx="78">
                        <c:v>84.735104900843098</c:v>
                      </c:pt>
                      <c:pt idx="79">
                        <c:v>84.398300487718984</c:v>
                      </c:pt>
                      <c:pt idx="80">
                        <c:v>84.059868765623136</c:v>
                      </c:pt>
                      <c:pt idx="81">
                        <c:v>83.719880885108211</c:v>
                      </c:pt>
                      <c:pt idx="82">
                        <c:v>83.378407330615502</c:v>
                      </c:pt>
                      <c:pt idx="83">
                        <c:v>83.035517898269489</c:v>
                      </c:pt>
                      <c:pt idx="84">
                        <c:v>82.691281674726795</c:v>
                      </c:pt>
                      <c:pt idx="85">
                        <c:v>82.345767017072006</c:v>
                      </c:pt>
                      <c:pt idx="86">
                        <c:v>81.999041533751864</c:v>
                      </c:pt>
                      <c:pt idx="87">
                        <c:v>81.651172066537441</c:v>
                      </c:pt>
                      <c:pt idx="88">
                        <c:v>81.302224673503972</c:v>
                      </c:pt>
                      <c:pt idx="89">
                        <c:v>80.952264613015913</c:v>
                      </c:pt>
                      <c:pt idx="90">
                        <c:v>80.601356328704114</c:v>
                      </c:pt>
                      <c:pt idx="91">
                        <c:v>80.249563435421592</c:v>
                      </c:pt>
                      <c:pt idx="92">
                        <c:v>79.896948706162902</c:v>
                      </c:pt>
                      <c:pt idx="93">
                        <c:v>79.543574059931515</c:v>
                      </c:pt>
                      <c:pt idx="94">
                        <c:v>79.189500550538824</c:v>
                      </c:pt>
                      <c:pt idx="95">
                        <c:v>78.834788356318015</c:v>
                      </c:pt>
                      <c:pt idx="96">
                        <c:v>78.479496770734968</c:v>
                      </c:pt>
                      <c:pt idx="97">
                        <c:v>78.123684193877921</c:v>
                      </c:pt>
                      <c:pt idx="98">
                        <c:v>77.767408124807332</c:v>
                      </c:pt>
                      <c:pt idx="99">
                        <c:v>77.410725154746757</c:v>
                      </c:pt>
                      <c:pt idx="100">
                        <c:v>77.053690961094745</c:v>
                      </c:pt>
                      <c:pt idx="101">
                        <c:v>76.69636030223829</c:v>
                      </c:pt>
                      <c:pt idx="102">
                        <c:v>76.338787013147055</c:v>
                      </c:pt>
                      <c:pt idx="103">
                        <c:v>75.981024001728159</c:v>
                      </c:pt>
                      <c:pt idx="104">
                        <c:v>75.623123245920382</c:v>
                      </c:pt>
                      <c:pt idx="105">
                        <c:v>75.265135791506964</c:v>
                      </c:pt>
                      <c:pt idx="106">
                        <c:v>74.907111750625816</c:v>
                      </c:pt>
                      <c:pt idx="107">
                        <c:v>74.549100300955956</c:v>
                      </c:pt>
                      <c:pt idx="108">
                        <c:v>74.191149685558628</c:v>
                      </c:pt>
                      <c:pt idx="109">
                        <c:v>73.8333072133521</c:v>
                      </c:pt>
                      <c:pt idx="110">
                        <c:v>73.475619260198457</c:v>
                      </c:pt>
                      <c:pt idx="111">
                        <c:v>73.118131270581415</c:v>
                      </c:pt>
                      <c:pt idx="112">
                        <c:v>72.760887759853645</c:v>
                      </c:pt>
                      <c:pt idx="113">
                        <c:v>72.403932317032783</c:v>
                      </c:pt>
                      <c:pt idx="114">
                        <c:v>72.047307608124839</c:v>
                      </c:pt>
                      <c:pt idx="115">
                        <c:v>71.691055379954562</c:v>
                      </c:pt>
                      <c:pt idx="116">
                        <c:v>71.335216464481661</c:v>
                      </c:pt>
                      <c:pt idx="117">
                        <c:v>70.979830783582898</c:v>
                      </c:pt>
                      <c:pt idx="118">
                        <c:v>70.624937354279709</c:v>
                      </c:pt>
                      <c:pt idx="119">
                        <c:v>70.270574294391182</c:v>
                      </c:pt>
                      <c:pt idx="120">
                        <c:v>69.916778828593181</c:v>
                      </c:pt>
                      <c:pt idx="121">
                        <c:v>69.563587294863765</c:v>
                      </c:pt>
                      <c:pt idx="122">
                        <c:v>69.211035151296329</c:v>
                      </c:pt>
                      <c:pt idx="123">
                        <c:v>68.859156983261244</c:v>
                      </c:pt>
                      <c:pt idx="124">
                        <c:v>68.50798651089795</c:v>
                      </c:pt>
                      <c:pt idx="125">
                        <c:v>68.157556596919221</c:v>
                      </c:pt>
                      <c:pt idx="126">
                        <c:v>67.807899254710151</c:v>
                      </c:pt>
                      <c:pt idx="127">
                        <c:v>67.459045656704134</c:v>
                      </c:pt>
                      <c:pt idx="128">
                        <c:v>67.111026143019402</c:v>
                      </c:pt>
                      <c:pt idx="129">
                        <c:v>66.76387023033908</c:v>
                      </c:pt>
                      <c:pt idx="130">
                        <c:v>66.417606621018905</c:v>
                      </c:pt>
                      <c:pt idx="131">
                        <c:v>66.07226321240681</c:v>
                      </c:pt>
                      <c:pt idx="132">
                        <c:v>65.727867106358673</c:v>
                      </c:pt>
                      <c:pt idx="133">
                        <c:v>65.384444618935845</c:v>
                      </c:pt>
                      <c:pt idx="134">
                        <c:v>65.042021290269375</c:v>
                      </c:pt>
                      <c:pt idx="135">
                        <c:v>64.700621894577097</c:v>
                      </c:pt>
                      <c:pt idx="136">
                        <c:v>64.360270450319703</c:v>
                      </c:pt>
                      <c:pt idx="137">
                        <c:v>64.020990230482695</c:v>
                      </c:pt>
                      <c:pt idx="138">
                        <c:v>63.682803772970956</c:v>
                      </c:pt>
                      <c:pt idx="139">
                        <c:v>63.345732891103737</c:v>
                      </c:pt>
                      <c:pt idx="140">
                        <c:v>63.009798684198046</c:v>
                      </c:pt>
                      <c:pt idx="141">
                        <c:v>62.675021548228372</c:v>
                      </c:pt>
                      <c:pt idx="142">
                        <c:v>62.341421186551891</c:v>
                      </c:pt>
                      <c:pt idx="143">
                        <c:v>62.00901662068803</c:v>
                      </c:pt>
                      <c:pt idx="144">
                        <c:v>61.677826201141947</c:v>
                      </c:pt>
                      <c:pt idx="145">
                        <c:v>61.347867618262022</c:v>
                      </c:pt>
                      <c:pt idx="146">
                        <c:v>61.019157913121326</c:v>
                      </c:pt>
                      <c:pt idx="147">
                        <c:v>60.691713488414102</c:v>
                      </c:pt>
                      <c:pt idx="148">
                        <c:v>60.365550119358133</c:v>
                      </c:pt>
                      <c:pt idx="149">
                        <c:v>60.040682964594325</c:v>
                      </c:pt>
                      <c:pt idx="150">
                        <c:v>59.717126577075582</c:v>
                      </c:pt>
                      <c:pt idx="151">
                        <c:v>59.394894914936927</c:v>
                      </c:pt>
                      <c:pt idx="152">
                        <c:v>59.074001352339231</c:v>
                      </c:pt>
                      <c:pt idx="153">
                        <c:v>58.754458690279918</c:v>
                      </c:pt>
                      <c:pt idx="154">
                        <c:v>58.436279167363082</c:v>
                      </c:pt>
                      <c:pt idx="155">
                        <c:v>58.119474470523173</c:v>
                      </c:pt>
                      <c:pt idx="156">
                        <c:v>57.804055745695734</c:v>
                      </c:pt>
                      <c:pt idx="157">
                        <c:v>57.490033608429428</c:v>
                      </c:pt>
                      <c:pt idx="158">
                        <c:v>57.177418154433745</c:v>
                      </c:pt>
                      <c:pt idx="159">
                        <c:v>56.866218970057382</c:v>
                      </c:pt>
                      <c:pt idx="160">
                        <c:v>56.556445142691757</c:v>
                      </c:pt>
                      <c:pt idx="161">
                        <c:v>56.248105271095817</c:v>
                      </c:pt>
                      <c:pt idx="162">
                        <c:v>55.941207475636958</c:v>
                      </c:pt>
                      <c:pt idx="163">
                        <c:v>55.635759408444351</c:v>
                      </c:pt>
                      <c:pt idx="164">
                        <c:v>55.331768263470657</c:v>
                      </c:pt>
                      <c:pt idx="165">
                        <c:v>55.029240786458608</c:v>
                      </c:pt>
                      <c:pt idx="166">
                        <c:v>54.728183284808964</c:v>
                      </c:pt>
                      <c:pt idx="167">
                        <c:v>54.428601637346652</c:v>
                      </c:pt>
                      <c:pt idx="168">
                        <c:v>54.130501303982427</c:v>
                      </c:pt>
                      <c:pt idx="169">
                        <c:v>53.833887335267015</c:v>
                      </c:pt>
                      <c:pt idx="170">
                        <c:v>53.538764381835605</c:v>
                      </c:pt>
                      <c:pt idx="171">
                        <c:v>53.245136703740016</c:v>
                      </c:pt>
                      <c:pt idx="172">
                        <c:v>52.95300817966698</c:v>
                      </c:pt>
                      <c:pt idx="173">
                        <c:v>52.662382316040144</c:v>
                      </c:pt>
                      <c:pt idx="174">
                        <c:v>52.373262256004281</c:v>
                      </c:pt>
                      <c:pt idx="175">
                        <c:v>52.08565078829043</c:v>
                      </c:pt>
                      <c:pt idx="176">
                        <c:v>51.799550355960214</c:v>
                      </c:pt>
                      <c:pt idx="177">
                        <c:v>51.514963065028354</c:v>
                      </c:pt>
                      <c:pt idx="178">
                        <c:v>51.231890692962445</c:v>
                      </c:pt>
                      <c:pt idx="179">
                        <c:v>50.95033469705885</c:v>
                      </c:pt>
                      <c:pt idx="180">
                        <c:v>50.670296222694169</c:v>
                      </c:pt>
                      <c:pt idx="181">
                        <c:v>50.391776111451655</c:v>
                      </c:pt>
                      <c:pt idx="182">
                        <c:v>50.114774909122175</c:v>
                      </c:pt>
                      <c:pt idx="183">
                        <c:v>49.839292873579041</c:v>
                      </c:pt>
                      <c:pt idx="184">
                        <c:v>49.565329982527096</c:v>
                      </c:pt>
                      <c:pt idx="185">
                        <c:v>49.292885941125334</c:v>
                      </c:pt>
                      <c:pt idx="186">
                        <c:v>49.02196018948343</c:v>
                      </c:pt>
                      <c:pt idx="187">
                        <c:v>48.752551910032231</c:v>
                      </c:pt>
                      <c:pt idx="188">
                        <c:v>48.48466003476841</c:v>
                      </c:pt>
                      <c:pt idx="189">
                        <c:v>48.218283252373375</c:v>
                      </c:pt>
                      <c:pt idx="190">
                        <c:v>47.953420015207257</c:v>
                      </c:pt>
                      <c:pt idx="191">
                        <c:v>47.69006854617809</c:v>
                      </c:pt>
                      <c:pt idx="192">
                        <c:v>47.428226845486812</c:v>
                      </c:pt>
                      <c:pt idx="193">
                        <c:v>47.167892697248966</c:v>
                      </c:pt>
                      <c:pt idx="194">
                        <c:v>46.909063675993366</c:v>
                      </c:pt>
                      <c:pt idx="195">
                        <c:v>46.651737153038994</c:v>
                      </c:pt>
                      <c:pt idx="196">
                        <c:v>46.395910302750529</c:v>
                      </c:pt>
                      <c:pt idx="197">
                        <c:v>46.141580108673729</c:v>
                      </c:pt>
                      <c:pt idx="198">
                        <c:v>45.888743369551413</c:v>
                      </c:pt>
                      <c:pt idx="199">
                        <c:v>45.637396705221128</c:v>
                      </c:pt>
                      <c:pt idx="200">
                        <c:v>45.387536562395532</c:v>
                      </c:pt>
                      <c:pt idx="201">
                        <c:v>45.139159220326597</c:v>
                      </c:pt>
                      <c:pt idx="202">
                        <c:v>44.892260796354812</c:v>
                      </c:pt>
                      <c:pt idx="203">
                        <c:v>44.646837251344436</c:v>
                      </c:pt>
                      <c:pt idx="204">
                        <c:v>44.402884395006154</c:v>
                      </c:pt>
                      <c:pt idx="205">
                        <c:v>44.160397891108261</c:v>
                      </c:pt>
                      <c:pt idx="206">
                        <c:v>43.919373262577793</c:v>
                      </c:pt>
                      <c:pt idx="207">
                        <c:v>43.679805896492702</c:v>
                      </c:pt>
                      <c:pt idx="208">
                        <c:v>43.441691048966611</c:v>
                      </c:pt>
                      <c:pt idx="209">
                        <c:v>43.205023849927301</c:v>
                      </c:pt>
                      <c:pt idx="210">
                        <c:v>42.969799307790581</c:v>
                      </c:pt>
                      <c:pt idx="211">
                        <c:v>42.736012314030454</c:v>
                      </c:pt>
                      <c:pt idx="212">
                        <c:v>42.503657647647586</c:v>
                      </c:pt>
                      <c:pt idx="213">
                        <c:v>42.272729979536926</c:v>
                      </c:pt>
                      <c:pt idx="214">
                        <c:v>42.043223876756279</c:v>
                      </c:pt>
                      <c:pt idx="215">
                        <c:v>41.815133806697119</c:v>
                      </c:pt>
                      <c:pt idx="216">
                        <c:v>41.58845414115904</c:v>
                      </c:pt>
                      <c:pt idx="217">
                        <c:v>41.363179160329508</c:v>
                      </c:pt>
                      <c:pt idx="218">
                        <c:v>41.13930305667003</c:v>
                      </c:pt>
                      <c:pt idx="219">
                        <c:v>40.916819938710567</c:v>
                      </c:pt>
                      <c:pt idx="220">
                        <c:v>40.695723834753359</c:v>
                      </c:pt>
                      <c:pt idx="221">
                        <c:v>40.476008696487739</c:v>
                      </c:pt>
                      <c:pt idx="222">
                        <c:v>40.257668402517496</c:v>
                      </c:pt>
                      <c:pt idx="223">
                        <c:v>40.040696761801989</c:v>
                      </c:pt>
                      <c:pt idx="224">
                        <c:v>39.82508751701269</c:v>
                      </c:pt>
                      <c:pt idx="225">
                        <c:v>39.610834347806581</c:v>
                      </c:pt>
                      <c:pt idx="226">
                        <c:v>39.397930874017675</c:v>
                      </c:pt>
                      <c:pt idx="227">
                        <c:v>39.18637065876829</c:v>
                      </c:pt>
                      <c:pt idx="228">
                        <c:v>38.976147211501413</c:v>
                      </c:pt>
                      <c:pt idx="229">
                        <c:v>38.767253990935608</c:v>
                      </c:pt>
                      <c:pt idx="230">
                        <c:v>38.559684407943855</c:v>
                      </c:pt>
                      <c:pt idx="231">
                        <c:v>38.353431828357678</c:v>
                      </c:pt>
                      <c:pt idx="232">
                        <c:v>38.148489575698115</c:v>
                      </c:pt>
                      <c:pt idx="233">
                        <c:v>37.944850933834715</c:v>
                      </c:pt>
                      <c:pt idx="234">
                        <c:v>37.742509149574033</c:v>
                      </c:pt>
                      <c:pt idx="235">
                        <c:v>37.54145743517897</c:v>
                      </c:pt>
                      <c:pt idx="236">
                        <c:v>37.3416889708203</c:v>
                      </c:pt>
                      <c:pt idx="237">
                        <c:v>37.143196906961684</c:v>
                      </c:pt>
                      <c:pt idx="238">
                        <c:v>36.945974366679522</c:v>
                      </c:pt>
                      <c:pt idx="239">
                        <c:v>36.750014447918929</c:v>
                      </c:pt>
                      <c:pt idx="240">
                        <c:v>36.555310225687123</c:v>
                      </c:pt>
                      <c:pt idx="241">
                        <c:v>36.36185475418548</c:v>
                      </c:pt>
                      <c:pt idx="242">
                        <c:v>36.169641068881582</c:v>
                      </c:pt>
                      <c:pt idx="243">
                        <c:v>35.978662188522357</c:v>
                      </c:pt>
                      <c:pt idx="244">
                        <c:v>35.788911117089725</c:v>
                      </c:pt>
                      <c:pt idx="245">
                        <c:v>35.60038084569976</c:v>
                      </c:pt>
                      <c:pt idx="246">
                        <c:v>35.413064354446753</c:v>
                      </c:pt>
                      <c:pt idx="247">
                        <c:v>35.226954614193197</c:v>
                      </c:pt>
                      <c:pt idx="248">
                        <c:v>35.04204458830695</c:v>
                      </c:pt>
                      <c:pt idx="249">
                        <c:v>34.858327234346653</c:v>
                      </c:pt>
                      <c:pt idx="250">
                        <c:v>34.675795505696605</c:v>
                      </c:pt>
                      <c:pt idx="251">
                        <c:v>34.494442353152145</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8-D1D3-41F1-BA53-467D09F1A0E2}"/>
                  </c:ext>
                </c:extLst>
              </c15:ser>
            </c15:filteredScatterSeries>
            <c15:filteredScatterSeries>
              <c15:ser>
                <c:idx val="9"/>
                <c:order val="9"/>
                <c:tx>
                  <c:strRef>
                    <c:extLst xmlns:c15="http://schemas.microsoft.com/office/drawing/2012/chart" xmlns:c16r2="http://schemas.microsoft.com/office/drawing/2015/06/chart">
                      <c:ext xmlns:c15="http://schemas.microsoft.com/office/drawing/2012/chart" uri="{02D57815-91ED-43cb-92C2-25804820EDAC}">
                        <c15:formulaRef>
                          <c15:sqref>Ausgabeblatt!$AM$46:$AM$47</c15:sqref>
                        </c15:formulaRef>
                      </c:ext>
                    </c:extLst>
                    <c:strCache>
                      <c:ptCount val="2"/>
                      <c:pt idx="0">
                        <c:v>FWSt</c:v>
                      </c:pt>
                      <c:pt idx="1">
                        <c:v>in %</c:v>
                      </c:pt>
                    </c:strCache>
                  </c:strRef>
                </c:tx>
                <c:spPr>
                  <a:ln w="28575" cap="rnd">
                    <a:solidFill>
                      <a:srgbClr val="00B050"/>
                    </a:solidFill>
                    <a:prstDash val="dash"/>
                    <a:round/>
                  </a:ln>
                  <a:effectLst/>
                </c:spPr>
                <c:marker>
                  <c:symbol val="none"/>
                </c:marker>
                <c:xVal>
                  <c:numRef>
                    <c:extLst xmlns:c15="http://schemas.microsoft.com/office/drawing/2012/chart" xmlns:c16r2="http://schemas.microsoft.com/office/drawing/2015/06/chart">
                      <c:ext xmlns:c15="http://schemas.microsoft.com/office/drawing/2012/chart" uri="{02D57815-91ED-43cb-92C2-25804820EDAC}">
                        <c15:formulaRef>
                          <c15:sqref>Ausgabeblatt!$B$48:$B$299</c15:sqref>
                        </c15:formulaRef>
                      </c:ext>
                    </c:extLst>
                    <c:numCache>
                      <c:formatCode>0.0</c:formatCode>
                      <c:ptCount val="252"/>
                      <c:pt idx="1">
                        <c:v>0</c:v>
                      </c:pt>
                      <c:pt idx="2">
                        <c:v>0.42</c:v>
                      </c:pt>
                      <c:pt idx="3">
                        <c:v>0.84</c:v>
                      </c:pt>
                      <c:pt idx="4">
                        <c:v>1.26</c:v>
                      </c:pt>
                      <c:pt idx="5">
                        <c:v>1.68</c:v>
                      </c:pt>
                      <c:pt idx="6">
                        <c:v>2.1</c:v>
                      </c:pt>
                      <c:pt idx="7">
                        <c:v>2.52</c:v>
                      </c:pt>
                      <c:pt idx="8">
                        <c:v>2.94</c:v>
                      </c:pt>
                      <c:pt idx="9">
                        <c:v>3.36</c:v>
                      </c:pt>
                      <c:pt idx="10">
                        <c:v>3.78</c:v>
                      </c:pt>
                      <c:pt idx="11">
                        <c:v>4.2</c:v>
                      </c:pt>
                      <c:pt idx="12">
                        <c:v>4.62</c:v>
                      </c:pt>
                      <c:pt idx="13">
                        <c:v>5.04</c:v>
                      </c:pt>
                      <c:pt idx="14">
                        <c:v>5.46</c:v>
                      </c:pt>
                      <c:pt idx="15">
                        <c:v>5.88</c:v>
                      </c:pt>
                      <c:pt idx="16">
                        <c:v>6.3</c:v>
                      </c:pt>
                      <c:pt idx="17">
                        <c:v>6.72</c:v>
                      </c:pt>
                      <c:pt idx="18">
                        <c:v>7.14</c:v>
                      </c:pt>
                      <c:pt idx="19">
                        <c:v>7.56</c:v>
                      </c:pt>
                      <c:pt idx="20">
                        <c:v>7.98</c:v>
                      </c:pt>
                      <c:pt idx="21">
                        <c:v>8.4</c:v>
                      </c:pt>
                      <c:pt idx="22">
                        <c:v>8.82</c:v>
                      </c:pt>
                      <c:pt idx="23">
                        <c:v>9.24</c:v>
                      </c:pt>
                      <c:pt idx="24">
                        <c:v>9.66</c:v>
                      </c:pt>
                      <c:pt idx="25">
                        <c:v>10.08</c:v>
                      </c:pt>
                      <c:pt idx="26">
                        <c:v>10.5</c:v>
                      </c:pt>
                      <c:pt idx="27">
                        <c:v>10.92</c:v>
                      </c:pt>
                      <c:pt idx="28">
                        <c:v>11.34</c:v>
                      </c:pt>
                      <c:pt idx="29">
                        <c:v>11.76</c:v>
                      </c:pt>
                      <c:pt idx="30">
                        <c:v>12.18</c:v>
                      </c:pt>
                      <c:pt idx="31">
                        <c:v>12.6</c:v>
                      </c:pt>
                      <c:pt idx="32">
                        <c:v>13.02</c:v>
                      </c:pt>
                      <c:pt idx="33">
                        <c:v>13.44</c:v>
                      </c:pt>
                      <c:pt idx="34">
                        <c:v>13.86</c:v>
                      </c:pt>
                      <c:pt idx="35">
                        <c:v>14.28</c:v>
                      </c:pt>
                      <c:pt idx="36">
                        <c:v>14.7</c:v>
                      </c:pt>
                      <c:pt idx="37">
                        <c:v>15.12</c:v>
                      </c:pt>
                      <c:pt idx="38">
                        <c:v>15.54</c:v>
                      </c:pt>
                      <c:pt idx="39">
                        <c:v>15.96</c:v>
                      </c:pt>
                      <c:pt idx="40">
                        <c:v>16.38</c:v>
                      </c:pt>
                      <c:pt idx="41">
                        <c:v>16.8</c:v>
                      </c:pt>
                      <c:pt idx="42">
                        <c:v>17.22</c:v>
                      </c:pt>
                      <c:pt idx="43">
                        <c:v>17.64</c:v>
                      </c:pt>
                      <c:pt idx="44">
                        <c:v>18.059999999999999</c:v>
                      </c:pt>
                      <c:pt idx="45">
                        <c:v>18.48</c:v>
                      </c:pt>
                      <c:pt idx="46">
                        <c:v>18.899999999999999</c:v>
                      </c:pt>
                      <c:pt idx="47">
                        <c:v>19.32</c:v>
                      </c:pt>
                      <c:pt idx="48">
                        <c:v>19.739999999999998</c:v>
                      </c:pt>
                      <c:pt idx="49">
                        <c:v>20.16</c:v>
                      </c:pt>
                      <c:pt idx="50">
                        <c:v>20.58</c:v>
                      </c:pt>
                      <c:pt idx="51">
                        <c:v>21</c:v>
                      </c:pt>
                      <c:pt idx="52">
                        <c:v>21.42</c:v>
                      </c:pt>
                      <c:pt idx="53">
                        <c:v>21.84</c:v>
                      </c:pt>
                      <c:pt idx="54">
                        <c:v>22.26</c:v>
                      </c:pt>
                      <c:pt idx="55">
                        <c:v>22.68</c:v>
                      </c:pt>
                      <c:pt idx="56">
                        <c:v>23.1</c:v>
                      </c:pt>
                      <c:pt idx="57">
                        <c:v>23.52</c:v>
                      </c:pt>
                      <c:pt idx="58">
                        <c:v>23.94</c:v>
                      </c:pt>
                      <c:pt idx="59">
                        <c:v>24.36</c:v>
                      </c:pt>
                      <c:pt idx="60">
                        <c:v>24.78</c:v>
                      </c:pt>
                      <c:pt idx="61">
                        <c:v>25.2</c:v>
                      </c:pt>
                      <c:pt idx="62">
                        <c:v>25.62</c:v>
                      </c:pt>
                      <c:pt idx="63">
                        <c:v>26.04</c:v>
                      </c:pt>
                      <c:pt idx="64">
                        <c:v>26.46</c:v>
                      </c:pt>
                      <c:pt idx="65">
                        <c:v>26.88</c:v>
                      </c:pt>
                      <c:pt idx="66">
                        <c:v>27.3</c:v>
                      </c:pt>
                      <c:pt idx="67">
                        <c:v>27.72</c:v>
                      </c:pt>
                      <c:pt idx="68">
                        <c:v>28.14</c:v>
                      </c:pt>
                      <c:pt idx="69">
                        <c:v>28.56</c:v>
                      </c:pt>
                      <c:pt idx="70">
                        <c:v>28.98</c:v>
                      </c:pt>
                      <c:pt idx="71">
                        <c:v>29.4</c:v>
                      </c:pt>
                      <c:pt idx="72">
                        <c:v>29.82</c:v>
                      </c:pt>
                      <c:pt idx="73">
                        <c:v>30.24</c:v>
                      </c:pt>
                      <c:pt idx="74">
                        <c:v>30.66</c:v>
                      </c:pt>
                      <c:pt idx="75">
                        <c:v>31.08</c:v>
                      </c:pt>
                      <c:pt idx="76">
                        <c:v>31.5</c:v>
                      </c:pt>
                      <c:pt idx="77">
                        <c:v>31.92</c:v>
                      </c:pt>
                      <c:pt idx="78">
                        <c:v>32.340000000000003</c:v>
                      </c:pt>
                      <c:pt idx="79">
                        <c:v>32.76</c:v>
                      </c:pt>
                      <c:pt idx="80">
                        <c:v>33.18</c:v>
                      </c:pt>
                      <c:pt idx="81">
                        <c:v>33.6</c:v>
                      </c:pt>
                      <c:pt idx="82">
                        <c:v>34.020000000000003</c:v>
                      </c:pt>
                      <c:pt idx="83">
                        <c:v>34.44</c:v>
                      </c:pt>
                      <c:pt idx="84">
                        <c:v>34.86</c:v>
                      </c:pt>
                      <c:pt idx="85">
                        <c:v>35.28</c:v>
                      </c:pt>
                      <c:pt idx="86">
                        <c:v>35.700000000000003</c:v>
                      </c:pt>
                      <c:pt idx="87">
                        <c:v>36.119999999999997</c:v>
                      </c:pt>
                      <c:pt idx="88">
                        <c:v>36.54</c:v>
                      </c:pt>
                      <c:pt idx="89">
                        <c:v>36.96</c:v>
                      </c:pt>
                      <c:pt idx="90">
                        <c:v>37.380000000000003</c:v>
                      </c:pt>
                      <c:pt idx="91">
                        <c:v>37.799999999999997</c:v>
                      </c:pt>
                      <c:pt idx="92">
                        <c:v>38.22</c:v>
                      </c:pt>
                      <c:pt idx="93">
                        <c:v>38.64</c:v>
                      </c:pt>
                      <c:pt idx="94">
                        <c:v>39.06</c:v>
                      </c:pt>
                      <c:pt idx="95">
                        <c:v>39.479999999999997</c:v>
                      </c:pt>
                      <c:pt idx="96">
                        <c:v>39.9</c:v>
                      </c:pt>
                      <c:pt idx="97">
                        <c:v>40.32</c:v>
                      </c:pt>
                      <c:pt idx="98">
                        <c:v>40.74</c:v>
                      </c:pt>
                      <c:pt idx="99">
                        <c:v>41.16</c:v>
                      </c:pt>
                      <c:pt idx="100">
                        <c:v>41.58</c:v>
                      </c:pt>
                      <c:pt idx="101">
                        <c:v>42</c:v>
                      </c:pt>
                      <c:pt idx="102">
                        <c:v>42.42</c:v>
                      </c:pt>
                      <c:pt idx="103">
                        <c:v>42.84</c:v>
                      </c:pt>
                      <c:pt idx="104">
                        <c:v>43.26</c:v>
                      </c:pt>
                      <c:pt idx="105">
                        <c:v>43.68</c:v>
                      </c:pt>
                      <c:pt idx="106">
                        <c:v>44.1</c:v>
                      </c:pt>
                      <c:pt idx="107">
                        <c:v>44.52</c:v>
                      </c:pt>
                      <c:pt idx="108">
                        <c:v>44.94</c:v>
                      </c:pt>
                      <c:pt idx="109">
                        <c:v>45.36</c:v>
                      </c:pt>
                      <c:pt idx="110">
                        <c:v>45.78</c:v>
                      </c:pt>
                      <c:pt idx="111">
                        <c:v>46.2</c:v>
                      </c:pt>
                      <c:pt idx="112">
                        <c:v>46.62</c:v>
                      </c:pt>
                      <c:pt idx="113">
                        <c:v>47.04</c:v>
                      </c:pt>
                      <c:pt idx="114">
                        <c:v>47.46</c:v>
                      </c:pt>
                      <c:pt idx="115">
                        <c:v>47.88</c:v>
                      </c:pt>
                      <c:pt idx="116">
                        <c:v>48.3</c:v>
                      </c:pt>
                      <c:pt idx="117">
                        <c:v>48.72</c:v>
                      </c:pt>
                      <c:pt idx="118">
                        <c:v>49.14</c:v>
                      </c:pt>
                      <c:pt idx="119">
                        <c:v>49.56</c:v>
                      </c:pt>
                      <c:pt idx="120">
                        <c:v>49.98</c:v>
                      </c:pt>
                      <c:pt idx="121">
                        <c:v>50.4</c:v>
                      </c:pt>
                      <c:pt idx="122">
                        <c:v>50.82</c:v>
                      </c:pt>
                      <c:pt idx="123">
                        <c:v>51.24</c:v>
                      </c:pt>
                      <c:pt idx="124">
                        <c:v>51.66</c:v>
                      </c:pt>
                      <c:pt idx="125">
                        <c:v>52.08</c:v>
                      </c:pt>
                      <c:pt idx="126">
                        <c:v>52.5</c:v>
                      </c:pt>
                      <c:pt idx="127">
                        <c:v>52.92</c:v>
                      </c:pt>
                      <c:pt idx="128">
                        <c:v>53.34</c:v>
                      </c:pt>
                      <c:pt idx="129">
                        <c:v>53.76</c:v>
                      </c:pt>
                      <c:pt idx="130">
                        <c:v>54.18</c:v>
                      </c:pt>
                      <c:pt idx="131">
                        <c:v>54.6</c:v>
                      </c:pt>
                      <c:pt idx="132">
                        <c:v>55.02</c:v>
                      </c:pt>
                      <c:pt idx="133">
                        <c:v>55.44</c:v>
                      </c:pt>
                      <c:pt idx="134">
                        <c:v>55.86</c:v>
                      </c:pt>
                      <c:pt idx="135">
                        <c:v>56.28</c:v>
                      </c:pt>
                      <c:pt idx="136">
                        <c:v>56.7</c:v>
                      </c:pt>
                      <c:pt idx="137">
                        <c:v>57.12</c:v>
                      </c:pt>
                      <c:pt idx="138">
                        <c:v>57.54</c:v>
                      </c:pt>
                      <c:pt idx="139">
                        <c:v>57.96</c:v>
                      </c:pt>
                      <c:pt idx="140">
                        <c:v>58.38</c:v>
                      </c:pt>
                      <c:pt idx="141">
                        <c:v>58.8</c:v>
                      </c:pt>
                      <c:pt idx="142">
                        <c:v>59.22</c:v>
                      </c:pt>
                      <c:pt idx="143">
                        <c:v>59.64</c:v>
                      </c:pt>
                      <c:pt idx="144">
                        <c:v>60.06</c:v>
                      </c:pt>
                      <c:pt idx="145">
                        <c:v>60.48</c:v>
                      </c:pt>
                      <c:pt idx="146">
                        <c:v>60.9</c:v>
                      </c:pt>
                      <c:pt idx="147">
                        <c:v>61.32</c:v>
                      </c:pt>
                      <c:pt idx="148">
                        <c:v>61.74</c:v>
                      </c:pt>
                      <c:pt idx="149">
                        <c:v>62.16</c:v>
                      </c:pt>
                      <c:pt idx="150">
                        <c:v>62.58</c:v>
                      </c:pt>
                      <c:pt idx="151">
                        <c:v>63</c:v>
                      </c:pt>
                      <c:pt idx="152">
                        <c:v>63.42</c:v>
                      </c:pt>
                      <c:pt idx="153">
                        <c:v>63.84</c:v>
                      </c:pt>
                      <c:pt idx="154">
                        <c:v>64.260000000000005</c:v>
                      </c:pt>
                      <c:pt idx="155">
                        <c:v>64.680000000000007</c:v>
                      </c:pt>
                      <c:pt idx="156">
                        <c:v>65.099999999999994</c:v>
                      </c:pt>
                      <c:pt idx="157">
                        <c:v>65.52</c:v>
                      </c:pt>
                      <c:pt idx="158">
                        <c:v>65.94</c:v>
                      </c:pt>
                      <c:pt idx="159">
                        <c:v>66.36</c:v>
                      </c:pt>
                      <c:pt idx="160">
                        <c:v>66.78</c:v>
                      </c:pt>
                      <c:pt idx="161">
                        <c:v>67.2</c:v>
                      </c:pt>
                      <c:pt idx="162">
                        <c:v>67.62</c:v>
                      </c:pt>
                      <c:pt idx="163">
                        <c:v>68.040000000000006</c:v>
                      </c:pt>
                      <c:pt idx="164">
                        <c:v>68.459999999999994</c:v>
                      </c:pt>
                      <c:pt idx="165">
                        <c:v>68.88</c:v>
                      </c:pt>
                      <c:pt idx="166">
                        <c:v>69.3</c:v>
                      </c:pt>
                      <c:pt idx="167">
                        <c:v>69.72</c:v>
                      </c:pt>
                      <c:pt idx="168">
                        <c:v>70.14</c:v>
                      </c:pt>
                      <c:pt idx="169">
                        <c:v>70.56</c:v>
                      </c:pt>
                      <c:pt idx="170">
                        <c:v>70.98</c:v>
                      </c:pt>
                      <c:pt idx="171">
                        <c:v>71.400000000000006</c:v>
                      </c:pt>
                      <c:pt idx="172">
                        <c:v>71.819999999999993</c:v>
                      </c:pt>
                      <c:pt idx="173">
                        <c:v>72.239999999999995</c:v>
                      </c:pt>
                      <c:pt idx="174">
                        <c:v>72.66</c:v>
                      </c:pt>
                      <c:pt idx="175">
                        <c:v>73.08</c:v>
                      </c:pt>
                      <c:pt idx="176">
                        <c:v>73.5</c:v>
                      </c:pt>
                      <c:pt idx="177">
                        <c:v>73.92</c:v>
                      </c:pt>
                      <c:pt idx="178">
                        <c:v>74.34</c:v>
                      </c:pt>
                      <c:pt idx="179">
                        <c:v>74.760000000000005</c:v>
                      </c:pt>
                      <c:pt idx="180">
                        <c:v>75.180000000000007</c:v>
                      </c:pt>
                      <c:pt idx="181">
                        <c:v>75.599999999999994</c:v>
                      </c:pt>
                      <c:pt idx="182">
                        <c:v>76.02</c:v>
                      </c:pt>
                      <c:pt idx="183">
                        <c:v>76.44</c:v>
                      </c:pt>
                      <c:pt idx="184">
                        <c:v>76.86</c:v>
                      </c:pt>
                      <c:pt idx="185">
                        <c:v>77.28</c:v>
                      </c:pt>
                      <c:pt idx="186">
                        <c:v>77.7</c:v>
                      </c:pt>
                      <c:pt idx="187">
                        <c:v>78.12</c:v>
                      </c:pt>
                      <c:pt idx="188">
                        <c:v>78.540000000000006</c:v>
                      </c:pt>
                      <c:pt idx="189">
                        <c:v>78.959999999999994</c:v>
                      </c:pt>
                      <c:pt idx="190">
                        <c:v>79.38</c:v>
                      </c:pt>
                      <c:pt idx="191">
                        <c:v>79.8</c:v>
                      </c:pt>
                      <c:pt idx="192">
                        <c:v>80.22</c:v>
                      </c:pt>
                      <c:pt idx="193">
                        <c:v>80.64</c:v>
                      </c:pt>
                      <c:pt idx="194">
                        <c:v>81.06</c:v>
                      </c:pt>
                      <c:pt idx="195">
                        <c:v>81.48</c:v>
                      </c:pt>
                      <c:pt idx="196">
                        <c:v>81.900000000000006</c:v>
                      </c:pt>
                      <c:pt idx="197">
                        <c:v>82.32</c:v>
                      </c:pt>
                      <c:pt idx="198">
                        <c:v>82.74</c:v>
                      </c:pt>
                      <c:pt idx="199">
                        <c:v>83.16</c:v>
                      </c:pt>
                      <c:pt idx="200">
                        <c:v>83.58</c:v>
                      </c:pt>
                      <c:pt idx="201">
                        <c:v>84</c:v>
                      </c:pt>
                      <c:pt idx="202">
                        <c:v>84.42</c:v>
                      </c:pt>
                      <c:pt idx="203">
                        <c:v>84.84</c:v>
                      </c:pt>
                      <c:pt idx="204">
                        <c:v>85.26</c:v>
                      </c:pt>
                      <c:pt idx="205">
                        <c:v>85.68</c:v>
                      </c:pt>
                      <c:pt idx="206">
                        <c:v>86.1</c:v>
                      </c:pt>
                      <c:pt idx="207">
                        <c:v>86.52</c:v>
                      </c:pt>
                      <c:pt idx="208">
                        <c:v>86.94</c:v>
                      </c:pt>
                      <c:pt idx="209">
                        <c:v>87.36</c:v>
                      </c:pt>
                      <c:pt idx="210">
                        <c:v>87.78</c:v>
                      </c:pt>
                      <c:pt idx="211">
                        <c:v>88.2</c:v>
                      </c:pt>
                      <c:pt idx="212">
                        <c:v>88.62</c:v>
                      </c:pt>
                      <c:pt idx="213">
                        <c:v>89.04</c:v>
                      </c:pt>
                      <c:pt idx="214">
                        <c:v>89.46</c:v>
                      </c:pt>
                      <c:pt idx="215">
                        <c:v>89.88</c:v>
                      </c:pt>
                      <c:pt idx="216">
                        <c:v>90.3</c:v>
                      </c:pt>
                      <c:pt idx="217">
                        <c:v>90.72</c:v>
                      </c:pt>
                      <c:pt idx="218">
                        <c:v>91.14</c:v>
                      </c:pt>
                      <c:pt idx="219">
                        <c:v>91.56</c:v>
                      </c:pt>
                      <c:pt idx="220">
                        <c:v>91.98</c:v>
                      </c:pt>
                      <c:pt idx="221">
                        <c:v>92.4</c:v>
                      </c:pt>
                      <c:pt idx="222">
                        <c:v>92.82</c:v>
                      </c:pt>
                      <c:pt idx="223">
                        <c:v>93.24</c:v>
                      </c:pt>
                      <c:pt idx="224">
                        <c:v>93.66</c:v>
                      </c:pt>
                      <c:pt idx="225">
                        <c:v>94.08</c:v>
                      </c:pt>
                      <c:pt idx="226">
                        <c:v>94.5</c:v>
                      </c:pt>
                      <c:pt idx="227">
                        <c:v>94.92</c:v>
                      </c:pt>
                      <c:pt idx="228">
                        <c:v>95.34</c:v>
                      </c:pt>
                      <c:pt idx="229">
                        <c:v>95.76</c:v>
                      </c:pt>
                      <c:pt idx="230">
                        <c:v>96.18</c:v>
                      </c:pt>
                      <c:pt idx="231">
                        <c:v>96.6</c:v>
                      </c:pt>
                      <c:pt idx="232">
                        <c:v>97.02</c:v>
                      </c:pt>
                      <c:pt idx="233">
                        <c:v>97.44</c:v>
                      </c:pt>
                      <c:pt idx="234">
                        <c:v>97.86</c:v>
                      </c:pt>
                      <c:pt idx="235">
                        <c:v>98.28</c:v>
                      </c:pt>
                      <c:pt idx="236">
                        <c:v>98.7</c:v>
                      </c:pt>
                      <c:pt idx="237">
                        <c:v>99.12</c:v>
                      </c:pt>
                      <c:pt idx="238">
                        <c:v>99.54</c:v>
                      </c:pt>
                      <c:pt idx="239">
                        <c:v>99.96</c:v>
                      </c:pt>
                      <c:pt idx="240">
                        <c:v>100.38</c:v>
                      </c:pt>
                      <c:pt idx="241">
                        <c:v>100.8</c:v>
                      </c:pt>
                      <c:pt idx="242">
                        <c:v>101.22</c:v>
                      </c:pt>
                      <c:pt idx="243">
                        <c:v>101.64</c:v>
                      </c:pt>
                      <c:pt idx="244">
                        <c:v>102.06</c:v>
                      </c:pt>
                      <c:pt idx="245">
                        <c:v>102.48</c:v>
                      </c:pt>
                      <c:pt idx="246">
                        <c:v>102.9</c:v>
                      </c:pt>
                      <c:pt idx="247">
                        <c:v>103.32</c:v>
                      </c:pt>
                      <c:pt idx="248">
                        <c:v>103.74</c:v>
                      </c:pt>
                      <c:pt idx="249">
                        <c:v>104.16</c:v>
                      </c:pt>
                      <c:pt idx="250">
                        <c:v>104.58</c:v>
                      </c:pt>
                      <c:pt idx="251">
                        <c:v>105</c:v>
                      </c:pt>
                    </c:numCache>
                  </c:numRef>
                </c:xVal>
                <c:yVal>
                  <c:numRef>
                    <c:extLst xmlns:c15="http://schemas.microsoft.com/office/drawing/2012/chart" xmlns:c16r2="http://schemas.microsoft.com/office/drawing/2015/06/chart">
                      <c:ext xmlns:c15="http://schemas.microsoft.com/office/drawing/2012/chart" uri="{02D57815-91ED-43cb-92C2-25804820EDAC}">
                        <c15:formulaRef>
                          <c15:sqref>Ausgabeblatt!$AM$48:$AM$299</c15:sqref>
                        </c15:formulaRef>
                      </c:ext>
                    </c:extLst>
                    <c:numCache>
                      <c:formatCode>0.00</c:formatCode>
                      <c:ptCount val="25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numCache>
                  </c:numRef>
                </c:yVal>
                <c:smooth val="1"/>
                <c:extLst xmlns:c15="http://schemas.microsoft.com/office/drawing/2012/chart" xmlns:c16r2="http://schemas.microsoft.com/office/drawing/2015/06/chart">
                  <c:ext xmlns:c16="http://schemas.microsoft.com/office/drawing/2014/chart" uri="{C3380CC4-5D6E-409C-BE32-E72D297353CC}">
                    <c16:uniqueId val="{0000000B-D1D3-41F1-BA53-467D09F1A0E2}"/>
                  </c:ext>
                </c:extLst>
              </c15:ser>
            </c15:filteredScatterSeries>
          </c:ext>
        </c:extLst>
      </c:scatterChart>
      <c:valAx>
        <c:axId val="479567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HDA DIN Office" panose="02000503030000020003" pitchFamily="2" charset="0"/>
                    <a:ea typeface="+mn-ea"/>
                    <a:cs typeface="+mn-cs"/>
                  </a:defRPr>
                </a:pPr>
                <a:r>
                  <a:rPr lang="de-DE" sz="1200">
                    <a:latin typeface="HDA DIN Office" panose="02000503030000020003" pitchFamily="2" charset="0"/>
                  </a:rPr>
                  <a:t>Fahrzeuggeschwindigkeit</a:t>
                </a:r>
                <a:r>
                  <a:rPr lang="de-DE" sz="1200" baseline="0">
                    <a:latin typeface="HDA DIN Office" panose="02000503030000020003" pitchFamily="2" charset="0"/>
                  </a:rPr>
                  <a:t> in km/h</a:t>
                </a:r>
              </a:p>
            </c:rich>
          </c:tx>
          <c:layout>
            <c:manualLayout>
              <c:xMode val="edge"/>
              <c:yMode val="edge"/>
              <c:x val="0.43503664573573875"/>
              <c:y val="0.9255404518217861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crossAx val="479563992"/>
        <c:crosses val="autoZero"/>
        <c:crossBetween val="midCat"/>
      </c:valAx>
      <c:valAx>
        <c:axId val="479563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HDA DIN Office" panose="02000503030000020003" pitchFamily="2" charset="0"/>
                    <a:ea typeface="+mn-ea"/>
                    <a:cs typeface="+mn-cs"/>
                  </a:defRPr>
                </a:pPr>
                <a:r>
                  <a:rPr lang="de-DE" sz="1400" b="0" i="0" baseline="0">
                    <a:effectLst/>
                  </a:rPr>
                  <a:t>Antriebskraftbegrenzung und Fahrwiderstände in N</a:t>
                </a:r>
                <a:endParaRPr lang="de-DE" sz="1400">
                  <a:effectLst/>
                </a:endParaRPr>
              </a:p>
            </c:rich>
          </c:tx>
          <c:layout>
            <c:manualLayout>
              <c:xMode val="edge"/>
              <c:yMode val="edge"/>
              <c:x val="1.350210970464135E-2"/>
              <c:y val="0.16723960583211084"/>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crossAx val="479567520"/>
        <c:crosses val="autoZero"/>
        <c:crossBetween val="midCat"/>
      </c:valAx>
      <c:valAx>
        <c:axId val="479564384"/>
        <c:scaling>
          <c:orientation val="minMax"/>
        </c:scaling>
        <c:delete val="1"/>
        <c:axPos val="r"/>
        <c:numFmt formatCode="General" sourceLinked="1"/>
        <c:majorTickMark val="out"/>
        <c:minorTickMark val="none"/>
        <c:tickLblPos val="nextTo"/>
        <c:crossAx val="479567128"/>
        <c:crosses val="max"/>
        <c:crossBetween val="midCat"/>
      </c:valAx>
      <c:valAx>
        <c:axId val="479567128"/>
        <c:scaling>
          <c:orientation val="minMax"/>
        </c:scaling>
        <c:delete val="1"/>
        <c:axPos val="b"/>
        <c:numFmt formatCode="General" sourceLinked="1"/>
        <c:majorTickMark val="out"/>
        <c:minorTickMark val="none"/>
        <c:tickLblPos val="nextTo"/>
        <c:crossAx val="479564384"/>
        <c:crosses val="autoZero"/>
        <c:crossBetween val="midCat"/>
      </c:valAx>
      <c:spPr>
        <a:noFill/>
        <a:ln>
          <a:noFill/>
        </a:ln>
        <a:effectLst/>
      </c:spPr>
    </c:plotArea>
    <c:legend>
      <c:legendPos val="b"/>
      <c:layout>
        <c:manualLayout>
          <c:xMode val="edge"/>
          <c:yMode val="edge"/>
          <c:x val="0.69231987773680193"/>
          <c:y val="8.1900985419722933E-2"/>
          <c:w val="0.27696362005382241"/>
          <c:h val="0.29514127984808114"/>
        </c:manualLayout>
      </c:layout>
      <c:overlay val="0"/>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HDA DIN Office" panose="02000503030000020003"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Parameterliste!$B$58:$B$60</c:f>
              <c:strCache>
                <c:ptCount val="3"/>
                <c:pt idx="0">
                  <c:v>Steigung</c:v>
                </c:pt>
                <c:pt idx="1">
                  <c:v>Höhenmeter</c:v>
                </c:pt>
              </c:strCache>
            </c:strRef>
          </c:tx>
          <c:spPr>
            <a:ln w="28575" cap="rnd">
              <a:solidFill>
                <a:schemeClr val="tx1"/>
              </a:solidFill>
              <a:round/>
            </a:ln>
            <a:effectLst/>
          </c:spPr>
          <c:marker>
            <c:symbol val="none"/>
          </c:marker>
          <c:xVal>
            <c:numRef>
              <c:f>Parameterliste!$A$61:$A$161</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Parameterliste!$B$61:$B$161</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yVal>
          <c:smooth val="0"/>
          <c:extLst xmlns:c16r2="http://schemas.microsoft.com/office/drawing/2015/06/chart">
            <c:ext xmlns:c16="http://schemas.microsoft.com/office/drawing/2014/chart" uri="{C3380CC4-5D6E-409C-BE32-E72D297353CC}">
              <c16:uniqueId val="{00000000-F525-40EB-A9E2-BB6C73572E6E}"/>
            </c:ext>
          </c:extLst>
        </c:ser>
        <c:dLbls>
          <c:showLegendKey val="0"/>
          <c:showVal val="0"/>
          <c:showCatName val="0"/>
          <c:showSerName val="0"/>
          <c:showPercent val="0"/>
          <c:showBubbleSize val="0"/>
        </c:dLbls>
        <c:axId val="479566736"/>
        <c:axId val="479567912"/>
      </c:scatterChart>
      <c:scatterChart>
        <c:scatterStyle val="lineMarker"/>
        <c:varyColors val="0"/>
        <c:ser>
          <c:idx val="1"/>
          <c:order val="1"/>
          <c:tx>
            <c:strRef>
              <c:f>Parameterliste!$C$58:$C$60</c:f>
              <c:strCache>
                <c:ptCount val="3"/>
                <c:pt idx="0">
                  <c:v>Steigung</c:v>
                </c:pt>
                <c:pt idx="1">
                  <c:v>%</c:v>
                </c:pt>
              </c:strCache>
            </c:strRef>
          </c:tx>
          <c:spPr>
            <a:ln w="19050" cap="rnd">
              <a:solidFill>
                <a:schemeClr val="accent2"/>
              </a:solidFill>
              <a:round/>
            </a:ln>
            <a:effectLst/>
          </c:spPr>
          <c:marker>
            <c:symbol val="none"/>
          </c:marker>
          <c:xVal>
            <c:numRef>
              <c:f>Parameterliste!$A$61:$A$161</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Parameterliste!$C$61:$C$161</c:f>
              <c:numCache>
                <c:formatCode>0%</c:formatCode>
                <c:ptCount val="101"/>
                <c:pt idx="0">
                  <c:v>0</c:v>
                </c:pt>
                <c:pt idx="100">
                  <c:v>0</c:v>
                </c:pt>
              </c:numCache>
            </c:numRef>
          </c:yVal>
          <c:smooth val="0"/>
          <c:extLst xmlns:c16r2="http://schemas.microsoft.com/office/drawing/2015/06/chart">
            <c:ext xmlns:c16="http://schemas.microsoft.com/office/drawing/2014/chart" uri="{C3380CC4-5D6E-409C-BE32-E72D297353CC}">
              <c16:uniqueId val="{00000001-F525-40EB-A9E2-BB6C73572E6E}"/>
            </c:ext>
          </c:extLst>
        </c:ser>
        <c:dLbls>
          <c:showLegendKey val="0"/>
          <c:showVal val="0"/>
          <c:showCatName val="0"/>
          <c:showSerName val="0"/>
          <c:showPercent val="0"/>
          <c:showBubbleSize val="0"/>
        </c:dLbls>
        <c:axId val="479562032"/>
        <c:axId val="479569872"/>
      </c:scatterChart>
      <c:valAx>
        <c:axId val="479566736"/>
        <c:scaling>
          <c:orientation val="minMax"/>
          <c:max val="100"/>
        </c:scaling>
        <c:delete val="1"/>
        <c:axPos val="b"/>
        <c:numFmt formatCode="General" sourceLinked="1"/>
        <c:majorTickMark val="none"/>
        <c:minorTickMark val="none"/>
        <c:tickLblPos val="none"/>
        <c:crossAx val="479567912"/>
        <c:crosses val="autoZero"/>
        <c:crossBetween val="midCat"/>
      </c:valAx>
      <c:valAx>
        <c:axId val="479567912"/>
        <c:scaling>
          <c:orientation val="minMax"/>
          <c:max val="3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9566736"/>
        <c:crosses val="autoZero"/>
        <c:crossBetween val="midCat"/>
        <c:majorUnit val="5"/>
      </c:valAx>
      <c:valAx>
        <c:axId val="479569872"/>
        <c:scaling>
          <c:orientation val="minMax"/>
          <c:max val="0.30000000000000004"/>
        </c:scaling>
        <c:delete val="0"/>
        <c:axPos val="r"/>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9562032"/>
        <c:crosses val="max"/>
        <c:crossBetween val="midCat"/>
      </c:valAx>
      <c:valAx>
        <c:axId val="479562032"/>
        <c:scaling>
          <c:orientation val="minMax"/>
        </c:scaling>
        <c:delete val="1"/>
        <c:axPos val="b"/>
        <c:numFmt formatCode="General" sourceLinked="1"/>
        <c:majorTickMark val="out"/>
        <c:minorTickMark val="none"/>
        <c:tickLblPos val="nextTo"/>
        <c:crossAx val="479569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6" fmlaLink="Parameterliste!$A$37" fmlaRange="Parameterliste!$B$12:$B$31" noThreeD="1" sel="7" val="0"/>
</file>

<file path=xl/ctrlProps/ctrlProp2.xml><?xml version="1.0" encoding="utf-8"?>
<formControlPr xmlns="http://schemas.microsoft.com/office/spreadsheetml/2009/9/main" objectType="Spin" dx="22" fmlaLink="$E$11" inc="5" max="500" page="10" val="0"/>
</file>

<file path=xl/ctrlProps/ctrlProp3.xml><?xml version="1.0" encoding="utf-8"?>
<formControlPr xmlns="http://schemas.microsoft.com/office/spreadsheetml/2009/9/main" objectType="Spin" dx="22" fmlaLink="$E$11" inc="5" max="500" page="10" val="0"/>
</file>

<file path=xl/ctrlProps/ctrlProp4.xml><?xml version="1.0" encoding="utf-8"?>
<formControlPr xmlns="http://schemas.microsoft.com/office/spreadsheetml/2009/9/main" objectType="Drop" dropStyle="combo" dx="16" fmlaLink="Parameterliste!$A$52" fmlaRange="Parameterliste!$D$42:$D$48" noThreeD="1" sel="1" val="0"/>
</file>

<file path=xl/ctrlProps/ctrlProp5.xml><?xml version="1.0" encoding="utf-8"?>
<formControlPr xmlns="http://schemas.microsoft.com/office/spreadsheetml/2009/9/main" objectType="Spin" dx="22" fmlaLink="$E$11" inc="5" max="500" page="10" val="0"/>
</file>

<file path=xl/ctrlProps/ctrlProp6.xml><?xml version="1.0" encoding="utf-8"?>
<formControlPr xmlns="http://schemas.microsoft.com/office/spreadsheetml/2009/9/main" objectType="Spin" dx="22" fmlaLink="$B$13" inc="50" max="1000" page="10" val="0"/>
</file>

<file path=xl/ctrlProps/ctrlProp7.xml><?xml version="1.0" encoding="utf-8"?>
<formControlPr xmlns="http://schemas.microsoft.com/office/spreadsheetml/2009/9/main" objectType="Drop" dropStyle="combo" dx="16" fmlaLink="Parameterliste!$A$53" fmlaRange="Parameterliste!$D$42:$D$48" noThreeD="1" sel="1" val="0"/>
</file>

<file path=xl/ctrlProps/ctrlProp8.xml><?xml version="1.0" encoding="utf-8"?>
<formControlPr xmlns="http://schemas.microsoft.com/office/spreadsheetml/2009/9/main" objectType="Spin" dx="22" fmlaLink="$B$18" max="30" page="10"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1990725</xdr:colOff>
          <xdr:row>1</xdr:row>
          <xdr:rowOff>9525</xdr:rowOff>
        </xdr:from>
        <xdr:to>
          <xdr:col>2</xdr:col>
          <xdr:colOff>447675</xdr:colOff>
          <xdr:row>2</xdr:row>
          <xdr:rowOff>0</xdr:rowOff>
        </xdr:to>
        <xdr:sp macro="" textlink="">
          <xdr:nvSpPr>
            <xdr:cNvPr id="14337"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295275</xdr:colOff>
          <xdr:row>9</xdr:row>
          <xdr:rowOff>133350</xdr:rowOff>
        </xdr:from>
        <xdr:to>
          <xdr:col>2</xdr:col>
          <xdr:colOff>485775</xdr:colOff>
          <xdr:row>11</xdr:row>
          <xdr:rowOff>95250</xdr:rowOff>
        </xdr:to>
        <xdr:sp macro="" textlink="">
          <xdr:nvSpPr>
            <xdr:cNvPr id="14338" name="Spinner 2" hidden="1">
              <a:extLst>
                <a:ext uri="{63B3BB69-23CF-44E3-9099-C40C66FF867C}">
                  <a14:compatExt spid="_x0000_s1433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6</xdr:col>
      <xdr:colOff>38100</xdr:colOff>
      <xdr:row>17</xdr:row>
      <xdr:rowOff>14286</xdr:rowOff>
    </xdr:from>
    <xdr:to>
      <xdr:col>14</xdr:col>
      <xdr:colOff>381000</xdr:colOff>
      <xdr:row>37</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16</xdr:row>
      <xdr:rowOff>219075</xdr:rowOff>
    </xdr:from>
    <xdr:to>
      <xdr:col>15</xdr:col>
      <xdr:colOff>447675</xdr:colOff>
      <xdr:row>37</xdr:row>
      <xdr:rowOff>123825</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0.94824</cdr:x>
      <cdr:y>0.71595</cdr:y>
    </cdr:from>
    <cdr:to>
      <cdr:x>0.99878</cdr:x>
      <cdr:y>0.79488</cdr:y>
    </cdr:to>
    <cdr:sp macro="" textlink="">
      <cdr:nvSpPr>
        <cdr:cNvPr id="3" name="Textfeld 2"/>
        <cdr:cNvSpPr txBox="1"/>
      </cdr:nvSpPr>
      <cdr:spPr>
        <a:xfrm xmlns:a="http://schemas.openxmlformats.org/drawingml/2006/main">
          <a:off x="6900429" y="3293787"/>
          <a:ext cx="367785" cy="363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de-DE" sz="1000">
              <a:solidFill>
                <a:schemeClr val="bg1">
                  <a:lumMod val="50000"/>
                </a:schemeClr>
              </a:solidFill>
              <a:latin typeface="HDA DIN Office" panose="02000503030000020003" pitchFamily="2" charset="0"/>
            </a:rPr>
            <a:t>0%</a:t>
          </a:r>
        </a:p>
      </cdr:txBody>
    </cdr:sp>
  </cdr:relSizeAnchor>
  <cdr:relSizeAnchor xmlns:cdr="http://schemas.openxmlformats.org/drawingml/2006/chartDrawing">
    <cdr:from>
      <cdr:x>0.93979</cdr:x>
      <cdr:y>0.55883</cdr:y>
    </cdr:from>
    <cdr:to>
      <cdr:x>1</cdr:x>
      <cdr:y>0.63776</cdr:y>
    </cdr:to>
    <cdr:sp macro="" textlink="">
      <cdr:nvSpPr>
        <cdr:cNvPr id="4" name="Textfeld 1"/>
        <cdr:cNvSpPr txBox="1"/>
      </cdr:nvSpPr>
      <cdr:spPr>
        <a:xfrm xmlns:a="http://schemas.openxmlformats.org/drawingml/2006/main">
          <a:off x="6838951" y="2570941"/>
          <a:ext cx="438149" cy="3631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000">
              <a:solidFill>
                <a:schemeClr val="bg1">
                  <a:lumMod val="50000"/>
                </a:schemeClr>
              </a:solidFill>
              <a:latin typeface="HDA DIN Office" panose="02000503030000020003" pitchFamily="2" charset="0"/>
            </a:rPr>
            <a:t>12%</a:t>
          </a:r>
        </a:p>
      </cdr:txBody>
    </cdr:sp>
  </cdr:relSizeAnchor>
  <cdr:relSizeAnchor xmlns:cdr="http://schemas.openxmlformats.org/drawingml/2006/chartDrawing">
    <cdr:from>
      <cdr:x>0.93848</cdr:x>
      <cdr:y>0.37197</cdr:y>
    </cdr:from>
    <cdr:to>
      <cdr:x>0.99869</cdr:x>
      <cdr:y>0.4509</cdr:y>
    </cdr:to>
    <cdr:sp macro="" textlink="">
      <cdr:nvSpPr>
        <cdr:cNvPr id="5" name="Textfeld 1"/>
        <cdr:cNvSpPr txBox="1"/>
      </cdr:nvSpPr>
      <cdr:spPr>
        <a:xfrm xmlns:a="http://schemas.openxmlformats.org/drawingml/2006/main">
          <a:off x="6829426" y="1711284"/>
          <a:ext cx="438149" cy="3631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000">
              <a:solidFill>
                <a:schemeClr val="bg1">
                  <a:lumMod val="50000"/>
                </a:schemeClr>
              </a:solidFill>
              <a:latin typeface="HDA DIN Office" panose="02000503030000020003" pitchFamily="2" charset="0"/>
            </a:rPr>
            <a:t>24%</a:t>
          </a:r>
        </a:p>
      </cdr:txBody>
    </cdr:sp>
  </cdr:relSizeAnchor>
  <cdr:relSizeAnchor xmlns:cdr="http://schemas.openxmlformats.org/drawingml/2006/chartDrawing">
    <cdr:from>
      <cdr:x>0.937</cdr:x>
      <cdr:y>0.17555</cdr:y>
    </cdr:from>
    <cdr:to>
      <cdr:x>0.99607</cdr:x>
      <cdr:y>0.25448</cdr:y>
    </cdr:to>
    <cdr:sp macro="" textlink="">
      <cdr:nvSpPr>
        <cdr:cNvPr id="6" name="Textfeld 1"/>
        <cdr:cNvSpPr txBox="1"/>
      </cdr:nvSpPr>
      <cdr:spPr>
        <a:xfrm xmlns:a="http://schemas.openxmlformats.org/drawingml/2006/main">
          <a:off x="6818646" y="807638"/>
          <a:ext cx="429879" cy="3631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000">
              <a:solidFill>
                <a:schemeClr val="bg1">
                  <a:lumMod val="50000"/>
                </a:schemeClr>
              </a:solidFill>
              <a:latin typeface="HDA DIN Office" panose="02000503030000020003" pitchFamily="2" charset="0"/>
            </a:rPr>
            <a:t>36%</a:t>
          </a:r>
        </a:p>
      </cdr:txBody>
    </cdr:sp>
  </cdr:relSizeAnchor>
  <cdr:relSizeAnchor xmlns:cdr="http://schemas.openxmlformats.org/drawingml/2006/chartDrawing">
    <cdr:from>
      <cdr:x>0.24899</cdr:x>
      <cdr:y>0.78703</cdr:y>
    </cdr:from>
    <cdr:to>
      <cdr:x>0.33377</cdr:x>
      <cdr:y>0.86596</cdr:y>
    </cdr:to>
    <cdr:sp macro="" textlink="">
      <cdr:nvSpPr>
        <cdr:cNvPr id="9" name="Textfeld 1"/>
        <cdr:cNvSpPr txBox="1"/>
      </cdr:nvSpPr>
      <cdr:spPr>
        <a:xfrm xmlns:a="http://schemas.openxmlformats.org/drawingml/2006/main">
          <a:off x="1811943" y="3620796"/>
          <a:ext cx="616932" cy="3631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b="1">
              <a:solidFill>
                <a:schemeClr val="bg1">
                  <a:lumMod val="50000"/>
                </a:schemeClr>
              </a:solidFill>
              <a:latin typeface="HDA DIN Office" panose="02000503030000020003" pitchFamily="2" charset="0"/>
            </a:rPr>
            <a:t>F</a:t>
          </a:r>
          <a:r>
            <a:rPr lang="de-DE" sz="1400" b="1" baseline="-25000">
              <a:solidFill>
                <a:schemeClr val="bg1">
                  <a:lumMod val="50000"/>
                </a:schemeClr>
              </a:solidFill>
              <a:latin typeface="HDA DIN Office" panose="02000503030000020003" pitchFamily="2" charset="0"/>
            </a:rPr>
            <a:t>W0</a:t>
          </a:r>
        </a:p>
      </cdr:txBody>
    </cdr:sp>
  </cdr:relSizeAnchor>
</c:userShapes>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342900</xdr:colOff>
          <xdr:row>9</xdr:row>
          <xdr:rowOff>161925</xdr:rowOff>
        </xdr:from>
        <xdr:to>
          <xdr:col>2</xdr:col>
          <xdr:colOff>533400</xdr:colOff>
          <xdr:row>11</xdr:row>
          <xdr:rowOff>85725</xdr:rowOff>
        </xdr:to>
        <xdr:sp macro="" textlink="">
          <xdr:nvSpPr>
            <xdr:cNvPr id="5122" name="Spinner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2038350</xdr:colOff>
          <xdr:row>29</xdr:row>
          <xdr:rowOff>0</xdr:rowOff>
        </xdr:from>
        <xdr:to>
          <xdr:col>2</xdr:col>
          <xdr:colOff>0</xdr:colOff>
          <xdr:row>29</xdr:row>
          <xdr:rowOff>190500</xdr:rowOff>
        </xdr:to>
        <xdr:sp macro="" textlink="">
          <xdr:nvSpPr>
            <xdr:cNvPr id="5124" name="Drop Down 4"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761999</xdr:colOff>
      <xdr:row>0</xdr:row>
      <xdr:rowOff>33336</xdr:rowOff>
    </xdr:from>
    <xdr:to>
      <xdr:col>17</xdr:col>
      <xdr:colOff>619124</xdr:colOff>
      <xdr:row>37</xdr:row>
      <xdr:rowOff>114299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xdr:col>
          <xdr:colOff>314325</xdr:colOff>
          <xdr:row>9</xdr:row>
          <xdr:rowOff>104775</xdr:rowOff>
        </xdr:from>
        <xdr:to>
          <xdr:col>2</xdr:col>
          <xdr:colOff>504825</xdr:colOff>
          <xdr:row>11</xdr:row>
          <xdr:rowOff>66675</xdr:rowOff>
        </xdr:to>
        <xdr:sp macro="" textlink="">
          <xdr:nvSpPr>
            <xdr:cNvPr id="9217" name="Spinner 1" hidden="1">
              <a:extLst>
                <a:ext uri="{63B3BB69-23CF-44E3-9099-C40C66FF867C}">
                  <a14:compatExt spid="_x0000_s921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314325</xdr:colOff>
          <xdr:row>11</xdr:row>
          <xdr:rowOff>142875</xdr:rowOff>
        </xdr:from>
        <xdr:to>
          <xdr:col>2</xdr:col>
          <xdr:colOff>504825</xdr:colOff>
          <xdr:row>13</xdr:row>
          <xdr:rowOff>104775</xdr:rowOff>
        </xdr:to>
        <xdr:sp macro="" textlink="">
          <xdr:nvSpPr>
            <xdr:cNvPr id="9218" name="Spinner 2" hidden="1">
              <a:extLst>
                <a:ext uri="{63B3BB69-23CF-44E3-9099-C40C66FF867C}">
                  <a14:compatExt spid="_x0000_s921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133350</xdr:rowOff>
        </xdr:from>
        <xdr:to>
          <xdr:col>2</xdr:col>
          <xdr:colOff>504825</xdr:colOff>
          <xdr:row>14</xdr:row>
          <xdr:rowOff>190500</xdr:rowOff>
        </xdr:to>
        <xdr:sp macro="" textlink="">
          <xdr:nvSpPr>
            <xdr:cNvPr id="9219" name="Drop Down 3" hidden="1">
              <a:extLst>
                <a:ext uri="{63B3BB69-23CF-44E3-9099-C40C66FF867C}">
                  <a14:compatExt spid="_x0000_s921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304800</xdr:colOff>
          <xdr:row>16</xdr:row>
          <xdr:rowOff>85725</xdr:rowOff>
        </xdr:from>
        <xdr:to>
          <xdr:col>2</xdr:col>
          <xdr:colOff>495300</xdr:colOff>
          <xdr:row>18</xdr:row>
          <xdr:rowOff>47625</xdr:rowOff>
        </xdr:to>
        <xdr:sp macro="" textlink="">
          <xdr:nvSpPr>
            <xdr:cNvPr id="9220" name="Spinner 4" hidden="1">
              <a:extLst>
                <a:ext uri="{63B3BB69-23CF-44E3-9099-C40C66FF867C}">
                  <a14:compatExt spid="_x0000_s922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19050</xdr:colOff>
      <xdr:row>20</xdr:row>
      <xdr:rowOff>61912</xdr:rowOff>
    </xdr:from>
    <xdr:to>
      <xdr:col>2</xdr:col>
      <xdr:colOff>685800</xdr:colOff>
      <xdr:row>26</xdr:row>
      <xdr:rowOff>123825</xdr:rowOff>
    </xdr:to>
    <xdr:graphicFrame macro="">
      <xdr:nvGraphicFramePr>
        <xdr:cNvPr id="3"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0.0962</cdr:x>
      <cdr:y>0.16614</cdr:y>
    </cdr:from>
    <cdr:to>
      <cdr:x>0.34768</cdr:x>
      <cdr:y>0.22852</cdr:y>
    </cdr:to>
    <cdr:sp macro="" textlink="">
      <cdr:nvSpPr>
        <cdr:cNvPr id="2" name="Textfeld 1"/>
        <cdr:cNvSpPr txBox="1"/>
      </cdr:nvSpPr>
      <cdr:spPr>
        <a:xfrm xmlns:a="http://schemas.openxmlformats.org/drawingml/2006/main">
          <a:off x="1085851" y="1243014"/>
          <a:ext cx="2838450" cy="466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400">
              <a:solidFill>
                <a:srgbClr val="FF0000"/>
              </a:solidFill>
              <a:latin typeface="HDA DIN Office" panose="02000503030000020003" pitchFamily="2" charset="0"/>
            </a:rPr>
            <a:t>Antriebskraftbegrenzung</a:t>
          </a: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28</xdr:col>
      <xdr:colOff>133350</xdr:colOff>
      <xdr:row>0</xdr:row>
      <xdr:rowOff>1</xdr:rowOff>
    </xdr:from>
    <xdr:to>
      <xdr:col>32</xdr:col>
      <xdr:colOff>247279</xdr:colOff>
      <xdr:row>6</xdr:row>
      <xdr:rowOff>82481</xdr:rowOff>
    </xdr:to>
    <xdr:pic>
      <xdr:nvPicPr>
        <xdr:cNvPr id="2" name="Grafik 1"/>
        <xdr:cNvPicPr>
          <a:picLocks noChangeAspect="1"/>
        </xdr:cNvPicPr>
      </xdr:nvPicPr>
      <xdr:blipFill rotWithShape="1">
        <a:blip xmlns:r="http://schemas.openxmlformats.org/officeDocument/2006/relationships" r:embed="rId1"/>
        <a:srcRect b="52981"/>
        <a:stretch/>
      </xdr:blipFill>
      <xdr:spPr>
        <a:xfrm>
          <a:off x="29775150" y="1"/>
          <a:ext cx="4476379" cy="1282630"/>
        </a:xfrm>
        <a:prstGeom prst="rect">
          <a:avLst/>
        </a:prstGeom>
      </xdr:spPr>
    </xdr:pic>
    <xdr:clientData/>
  </xdr:twoCellAnchor>
  <xdr:twoCellAnchor editAs="oneCell">
    <xdr:from>
      <xdr:col>32</xdr:col>
      <xdr:colOff>923925</xdr:colOff>
      <xdr:row>0</xdr:row>
      <xdr:rowOff>0</xdr:rowOff>
    </xdr:from>
    <xdr:to>
      <xdr:col>36</xdr:col>
      <xdr:colOff>1037853</xdr:colOff>
      <xdr:row>6</xdr:row>
      <xdr:rowOff>180974</xdr:rowOff>
    </xdr:to>
    <xdr:pic>
      <xdr:nvPicPr>
        <xdr:cNvPr id="3" name="Grafik 2"/>
        <xdr:cNvPicPr>
          <a:picLocks noChangeAspect="1"/>
        </xdr:cNvPicPr>
      </xdr:nvPicPr>
      <xdr:blipFill rotWithShape="1">
        <a:blip xmlns:r="http://schemas.openxmlformats.org/officeDocument/2006/relationships" r:embed="rId1"/>
        <a:srcRect t="49370"/>
        <a:stretch/>
      </xdr:blipFill>
      <xdr:spPr>
        <a:xfrm>
          <a:off x="34928175" y="0"/>
          <a:ext cx="4476378" cy="13811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25</xdr:row>
      <xdr:rowOff>9525</xdr:rowOff>
    </xdr:from>
    <xdr:to>
      <xdr:col>9</xdr:col>
      <xdr:colOff>38100</xdr:colOff>
      <xdr:row>42</xdr:row>
      <xdr:rowOff>166103</xdr:rowOff>
    </xdr:to>
    <xdr:pic>
      <xdr:nvPicPr>
        <xdr:cNvPr id="2" name="Grafik 1"/>
        <xdr:cNvPicPr>
          <a:picLocks noChangeAspect="1"/>
        </xdr:cNvPicPr>
      </xdr:nvPicPr>
      <xdr:blipFill>
        <a:blip xmlns:r="http://schemas.openxmlformats.org/officeDocument/2006/relationships" r:embed="rId1"/>
        <a:stretch>
          <a:fillRect/>
        </a:stretch>
      </xdr:blipFill>
      <xdr:spPr>
        <a:xfrm>
          <a:off x="0" y="5724525"/>
          <a:ext cx="6896100" cy="4042778"/>
        </a:xfrm>
        <a:prstGeom prst="rect">
          <a:avLst/>
        </a:prstGeom>
      </xdr:spPr>
    </xdr:pic>
    <xdr:clientData/>
  </xdr:twoCellAnchor>
  <xdr:twoCellAnchor editAs="oneCell">
    <xdr:from>
      <xdr:col>0</xdr:col>
      <xdr:colOff>19051</xdr:colOff>
      <xdr:row>2</xdr:row>
      <xdr:rowOff>28575</xdr:rowOff>
    </xdr:from>
    <xdr:to>
      <xdr:col>7</xdr:col>
      <xdr:colOff>157295</xdr:colOff>
      <xdr:row>20</xdr:row>
      <xdr:rowOff>114300</xdr:rowOff>
    </xdr:to>
    <xdr:pic>
      <xdr:nvPicPr>
        <xdr:cNvPr id="3" name="Grafik 2"/>
        <xdr:cNvPicPr>
          <a:picLocks noChangeAspect="1"/>
        </xdr:cNvPicPr>
      </xdr:nvPicPr>
      <xdr:blipFill>
        <a:blip xmlns:r="http://schemas.openxmlformats.org/officeDocument/2006/relationships" r:embed="rId2"/>
        <a:stretch>
          <a:fillRect/>
        </a:stretch>
      </xdr:blipFill>
      <xdr:spPr>
        <a:xfrm>
          <a:off x="19051" y="485775"/>
          <a:ext cx="5472244" cy="4200525"/>
        </a:xfrm>
        <a:prstGeom prst="rect">
          <a:avLst/>
        </a:prstGeom>
      </xdr:spPr>
    </xdr:pic>
    <xdr:clientData/>
  </xdr:twoCellAnchor>
  <xdr:twoCellAnchor editAs="oneCell">
    <xdr:from>
      <xdr:col>9</xdr:col>
      <xdr:colOff>571500</xdr:colOff>
      <xdr:row>25</xdr:row>
      <xdr:rowOff>28575</xdr:rowOff>
    </xdr:from>
    <xdr:to>
      <xdr:col>19</xdr:col>
      <xdr:colOff>295275</xdr:colOff>
      <xdr:row>36</xdr:row>
      <xdr:rowOff>106257</xdr:rowOff>
    </xdr:to>
    <xdr:pic>
      <xdr:nvPicPr>
        <xdr:cNvPr id="4" name="Grafik 3"/>
        <xdr:cNvPicPr>
          <a:picLocks noChangeAspect="1"/>
        </xdr:cNvPicPr>
      </xdr:nvPicPr>
      <xdr:blipFill rotWithShape="1">
        <a:blip xmlns:r="http://schemas.openxmlformats.org/officeDocument/2006/relationships" r:embed="rId3"/>
        <a:srcRect t="14571"/>
        <a:stretch/>
      </xdr:blipFill>
      <xdr:spPr>
        <a:xfrm>
          <a:off x="7429500" y="5743575"/>
          <a:ext cx="7343775" cy="259228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0</xdr:colOff>
      <xdr:row>3</xdr:row>
      <xdr:rowOff>0</xdr:rowOff>
    </xdr:from>
    <xdr:to>
      <xdr:col>15</xdr:col>
      <xdr:colOff>44684</xdr:colOff>
      <xdr:row>15</xdr:row>
      <xdr:rowOff>114299</xdr:rowOff>
    </xdr:to>
    <xdr:pic>
      <xdr:nvPicPr>
        <xdr:cNvPr id="2" name="Grafik 1"/>
        <xdr:cNvPicPr>
          <a:picLocks noChangeAspect="1"/>
        </xdr:cNvPicPr>
      </xdr:nvPicPr>
      <xdr:blipFill>
        <a:blip xmlns:r="http://schemas.openxmlformats.org/officeDocument/2006/relationships" r:embed="rId1"/>
        <a:stretch>
          <a:fillRect/>
        </a:stretch>
      </xdr:blipFill>
      <xdr:spPr>
        <a:xfrm>
          <a:off x="7620000" y="571500"/>
          <a:ext cx="3854684" cy="2514599"/>
        </a:xfrm>
        <a:prstGeom prst="rect">
          <a:avLst/>
        </a:prstGeom>
      </xdr:spPr>
    </xdr:pic>
    <xdr:clientData/>
  </xdr:twoCellAnchor>
  <xdr:twoCellAnchor editAs="oneCell">
    <xdr:from>
      <xdr:col>9</xdr:col>
      <xdr:colOff>752475</xdr:colOff>
      <xdr:row>16</xdr:row>
      <xdr:rowOff>180976</xdr:rowOff>
    </xdr:from>
    <xdr:to>
      <xdr:col>15</xdr:col>
      <xdr:colOff>75569</xdr:colOff>
      <xdr:row>26</xdr:row>
      <xdr:rowOff>76200</xdr:rowOff>
    </xdr:to>
    <xdr:pic>
      <xdr:nvPicPr>
        <xdr:cNvPr id="3" name="Grafik 2"/>
        <xdr:cNvPicPr>
          <a:picLocks noChangeAspect="1"/>
        </xdr:cNvPicPr>
      </xdr:nvPicPr>
      <xdr:blipFill>
        <a:blip xmlns:r="http://schemas.openxmlformats.org/officeDocument/2006/relationships" r:embed="rId2"/>
        <a:stretch>
          <a:fillRect/>
        </a:stretch>
      </xdr:blipFill>
      <xdr:spPr>
        <a:xfrm>
          <a:off x="7610475" y="3228976"/>
          <a:ext cx="3895094" cy="1895474"/>
        </a:xfrm>
        <a:prstGeom prst="rect">
          <a:avLst/>
        </a:prstGeom>
      </xdr:spPr>
    </xdr:pic>
    <xdr:clientData/>
  </xdr:twoCellAnchor>
  <xdr:twoCellAnchor editAs="oneCell">
    <xdr:from>
      <xdr:col>4</xdr:col>
      <xdr:colOff>28574</xdr:colOff>
      <xdr:row>2</xdr:row>
      <xdr:rowOff>190500</xdr:rowOff>
    </xdr:from>
    <xdr:to>
      <xdr:col>8</xdr:col>
      <xdr:colOff>247649</xdr:colOff>
      <xdr:row>30</xdr:row>
      <xdr:rowOff>128125</xdr:rowOff>
    </xdr:to>
    <xdr:pic>
      <xdr:nvPicPr>
        <xdr:cNvPr id="5" name="Grafik 4"/>
        <xdr:cNvPicPr>
          <a:picLocks noChangeAspect="1"/>
        </xdr:cNvPicPr>
      </xdr:nvPicPr>
      <xdr:blipFill rotWithShape="1">
        <a:blip xmlns:r="http://schemas.openxmlformats.org/officeDocument/2006/relationships" r:embed="rId3"/>
        <a:srcRect t="4567" r="35527"/>
        <a:stretch/>
      </xdr:blipFill>
      <xdr:spPr>
        <a:xfrm>
          <a:off x="3076574" y="657225"/>
          <a:ext cx="3267075" cy="5538325"/>
        </a:xfrm>
        <a:prstGeom prst="rect">
          <a:avLst/>
        </a:prstGeom>
      </xdr:spPr>
    </xdr:pic>
    <xdr:clientData/>
  </xdr:twoCellAnchor>
  <xdr:twoCellAnchor>
    <xdr:from>
      <xdr:col>16</xdr:col>
      <xdr:colOff>19050</xdr:colOff>
      <xdr:row>5</xdr:row>
      <xdr:rowOff>0</xdr:rowOff>
    </xdr:from>
    <xdr:to>
      <xdr:col>19</xdr:col>
      <xdr:colOff>428625</xdr:colOff>
      <xdr:row>15</xdr:row>
      <xdr:rowOff>109470</xdr:rowOff>
    </xdr:to>
    <xdr:pic>
      <xdr:nvPicPr>
        <xdr:cNvPr id="7" name="Grafik 6"/>
        <xdr:cNvPicPr>
          <a:picLocks noChangeAspect="1"/>
        </xdr:cNvPicPr>
      </xdr:nvPicPr>
      <xdr:blipFill rotWithShape="1">
        <a:blip xmlns:r="http://schemas.openxmlformats.org/officeDocument/2006/relationships" r:embed="rId4"/>
        <a:srcRect r="42585"/>
        <a:stretch/>
      </xdr:blipFill>
      <xdr:spPr>
        <a:xfrm>
          <a:off x="12211050" y="1066800"/>
          <a:ext cx="2695575" cy="2109720"/>
        </a:xfrm>
        <a:prstGeom prst="rect">
          <a:avLst/>
        </a:prstGeom>
      </xdr:spPr>
    </xdr:pic>
    <xdr:clientData/>
  </xdr:twoCellAnchor>
  <xdr:twoCellAnchor>
    <xdr:from>
      <xdr:col>17</xdr:col>
      <xdr:colOff>496277</xdr:colOff>
      <xdr:row>5</xdr:row>
      <xdr:rowOff>84876</xdr:rowOff>
    </xdr:from>
    <xdr:to>
      <xdr:col>18</xdr:col>
      <xdr:colOff>58313</xdr:colOff>
      <xdr:row>6</xdr:row>
      <xdr:rowOff>192628</xdr:rowOff>
    </xdr:to>
    <xdr:sp macro="" textlink="">
      <xdr:nvSpPr>
        <xdr:cNvPr id="8" name="Textfeld 3"/>
        <xdr:cNvSpPr txBox="1"/>
      </xdr:nvSpPr>
      <xdr:spPr>
        <a:xfrm>
          <a:off x="13450277" y="1151676"/>
          <a:ext cx="324036" cy="307777"/>
        </a:xfrm>
        <a:prstGeom prst="rect">
          <a:avLst/>
        </a:prstGeom>
        <a:solidFill>
          <a:schemeClr val="bg1"/>
        </a:solidFill>
      </xdr:spPr>
      <xdr:txBody>
        <a:bodyPr wrap="square" rtlCol="0">
          <a:noAutofit/>
        </a:bodyPr>
        <a:lstStyle>
          <a:defPPr>
            <a:defRPr lang="de-DE"/>
          </a:defPPr>
          <a:lvl1pPr algn="l" rtl="0" fontAlgn="base">
            <a:spcBef>
              <a:spcPct val="0"/>
            </a:spcBef>
            <a:spcAft>
              <a:spcPct val="0"/>
            </a:spcAft>
            <a:defRPr kern="1200">
              <a:solidFill>
                <a:schemeClr val="tx1"/>
              </a:solidFill>
              <a:latin typeface="HDA DIN Office" pitchFamily="2" charset="0"/>
              <a:ea typeface="+mn-ea"/>
              <a:cs typeface="Arial" charset="0"/>
            </a:defRPr>
          </a:lvl1pPr>
          <a:lvl2pPr marL="457200" algn="l" rtl="0" fontAlgn="base">
            <a:spcBef>
              <a:spcPct val="0"/>
            </a:spcBef>
            <a:spcAft>
              <a:spcPct val="0"/>
            </a:spcAft>
            <a:defRPr kern="1200">
              <a:solidFill>
                <a:schemeClr val="tx1"/>
              </a:solidFill>
              <a:latin typeface="HDA DIN Office" pitchFamily="2" charset="0"/>
              <a:ea typeface="+mn-ea"/>
              <a:cs typeface="Arial" charset="0"/>
            </a:defRPr>
          </a:lvl2pPr>
          <a:lvl3pPr marL="914400" algn="l" rtl="0" fontAlgn="base">
            <a:spcBef>
              <a:spcPct val="0"/>
            </a:spcBef>
            <a:spcAft>
              <a:spcPct val="0"/>
            </a:spcAft>
            <a:defRPr kern="1200">
              <a:solidFill>
                <a:schemeClr val="tx1"/>
              </a:solidFill>
              <a:latin typeface="HDA DIN Office" pitchFamily="2" charset="0"/>
              <a:ea typeface="+mn-ea"/>
              <a:cs typeface="Arial" charset="0"/>
            </a:defRPr>
          </a:lvl3pPr>
          <a:lvl4pPr marL="1371600" algn="l" rtl="0" fontAlgn="base">
            <a:spcBef>
              <a:spcPct val="0"/>
            </a:spcBef>
            <a:spcAft>
              <a:spcPct val="0"/>
            </a:spcAft>
            <a:defRPr kern="1200">
              <a:solidFill>
                <a:schemeClr val="tx1"/>
              </a:solidFill>
              <a:latin typeface="HDA DIN Office" pitchFamily="2" charset="0"/>
              <a:ea typeface="+mn-ea"/>
              <a:cs typeface="Arial" charset="0"/>
            </a:defRPr>
          </a:lvl4pPr>
          <a:lvl5pPr marL="1828800" algn="l" rtl="0" fontAlgn="base">
            <a:spcBef>
              <a:spcPct val="0"/>
            </a:spcBef>
            <a:spcAft>
              <a:spcPct val="0"/>
            </a:spcAft>
            <a:defRPr kern="1200">
              <a:solidFill>
                <a:schemeClr val="tx1"/>
              </a:solidFill>
              <a:latin typeface="HDA DIN Office" pitchFamily="2" charset="0"/>
              <a:ea typeface="+mn-ea"/>
              <a:cs typeface="Arial" charset="0"/>
            </a:defRPr>
          </a:lvl5pPr>
          <a:lvl6pPr marL="2286000" algn="l" defTabSz="914400" rtl="0" eaLnBrk="1" latinLnBrk="0" hangingPunct="1">
            <a:defRPr kern="1200">
              <a:solidFill>
                <a:schemeClr val="tx1"/>
              </a:solidFill>
              <a:latin typeface="HDA DIN Office" pitchFamily="2" charset="0"/>
              <a:ea typeface="+mn-ea"/>
              <a:cs typeface="Arial" charset="0"/>
            </a:defRPr>
          </a:lvl6pPr>
          <a:lvl7pPr marL="2743200" algn="l" defTabSz="914400" rtl="0" eaLnBrk="1" latinLnBrk="0" hangingPunct="1">
            <a:defRPr kern="1200">
              <a:solidFill>
                <a:schemeClr val="tx1"/>
              </a:solidFill>
              <a:latin typeface="HDA DIN Office" pitchFamily="2" charset="0"/>
              <a:ea typeface="+mn-ea"/>
              <a:cs typeface="Arial" charset="0"/>
            </a:defRPr>
          </a:lvl7pPr>
          <a:lvl8pPr marL="3200400" algn="l" defTabSz="914400" rtl="0" eaLnBrk="1" latinLnBrk="0" hangingPunct="1">
            <a:defRPr kern="1200">
              <a:solidFill>
                <a:schemeClr val="tx1"/>
              </a:solidFill>
              <a:latin typeface="HDA DIN Office" pitchFamily="2" charset="0"/>
              <a:ea typeface="+mn-ea"/>
              <a:cs typeface="Arial" charset="0"/>
            </a:defRPr>
          </a:lvl8pPr>
          <a:lvl9pPr marL="3657600" algn="l" defTabSz="914400" rtl="0" eaLnBrk="1" latinLnBrk="0" hangingPunct="1">
            <a:defRPr kern="1200">
              <a:solidFill>
                <a:schemeClr val="tx1"/>
              </a:solidFill>
              <a:latin typeface="HDA DIN Office" pitchFamily="2" charset="0"/>
              <a:ea typeface="+mn-ea"/>
              <a:cs typeface="Arial" charset="0"/>
            </a:defRPr>
          </a:lvl9pPr>
        </a:lstStyle>
        <a:p>
          <a:r>
            <a:rPr lang="de-DE" sz="1400"/>
            <a:t>B</a:t>
          </a:r>
        </a:p>
      </xdr:txBody>
    </xdr:sp>
    <xdr:clientData/>
  </xdr:twoCellAnchor>
  <xdr:twoCellAnchor>
    <xdr:from>
      <xdr:col>19</xdr:col>
      <xdr:colOff>124405</xdr:colOff>
      <xdr:row>10</xdr:row>
      <xdr:rowOff>20855</xdr:rowOff>
    </xdr:from>
    <xdr:to>
      <xdr:col>19</xdr:col>
      <xdr:colOff>448441</xdr:colOff>
      <xdr:row>11</xdr:row>
      <xdr:rowOff>128607</xdr:rowOff>
    </xdr:to>
    <xdr:sp macro="" textlink="">
      <xdr:nvSpPr>
        <xdr:cNvPr id="9" name="Textfeld 34"/>
        <xdr:cNvSpPr txBox="1"/>
      </xdr:nvSpPr>
      <xdr:spPr>
        <a:xfrm>
          <a:off x="14602405" y="2087780"/>
          <a:ext cx="324036" cy="307777"/>
        </a:xfrm>
        <a:prstGeom prst="rect">
          <a:avLst/>
        </a:prstGeom>
        <a:solidFill>
          <a:schemeClr val="bg1"/>
        </a:solidFill>
      </xdr:spPr>
      <xdr:txBody>
        <a:bodyPr wrap="square" rtlCol="0">
          <a:noAutofit/>
        </a:bodyPr>
        <a:lstStyle>
          <a:defPPr>
            <a:defRPr lang="de-DE"/>
          </a:defPPr>
          <a:lvl1pPr algn="l" rtl="0" fontAlgn="base">
            <a:spcBef>
              <a:spcPct val="0"/>
            </a:spcBef>
            <a:spcAft>
              <a:spcPct val="0"/>
            </a:spcAft>
            <a:defRPr kern="1200">
              <a:solidFill>
                <a:schemeClr val="tx1"/>
              </a:solidFill>
              <a:latin typeface="HDA DIN Office" pitchFamily="2" charset="0"/>
              <a:ea typeface="+mn-ea"/>
              <a:cs typeface="Arial" charset="0"/>
            </a:defRPr>
          </a:lvl1pPr>
          <a:lvl2pPr marL="457200" algn="l" rtl="0" fontAlgn="base">
            <a:spcBef>
              <a:spcPct val="0"/>
            </a:spcBef>
            <a:spcAft>
              <a:spcPct val="0"/>
            </a:spcAft>
            <a:defRPr kern="1200">
              <a:solidFill>
                <a:schemeClr val="tx1"/>
              </a:solidFill>
              <a:latin typeface="HDA DIN Office" pitchFamily="2" charset="0"/>
              <a:ea typeface="+mn-ea"/>
              <a:cs typeface="Arial" charset="0"/>
            </a:defRPr>
          </a:lvl2pPr>
          <a:lvl3pPr marL="914400" algn="l" rtl="0" fontAlgn="base">
            <a:spcBef>
              <a:spcPct val="0"/>
            </a:spcBef>
            <a:spcAft>
              <a:spcPct val="0"/>
            </a:spcAft>
            <a:defRPr kern="1200">
              <a:solidFill>
                <a:schemeClr val="tx1"/>
              </a:solidFill>
              <a:latin typeface="HDA DIN Office" pitchFamily="2" charset="0"/>
              <a:ea typeface="+mn-ea"/>
              <a:cs typeface="Arial" charset="0"/>
            </a:defRPr>
          </a:lvl3pPr>
          <a:lvl4pPr marL="1371600" algn="l" rtl="0" fontAlgn="base">
            <a:spcBef>
              <a:spcPct val="0"/>
            </a:spcBef>
            <a:spcAft>
              <a:spcPct val="0"/>
            </a:spcAft>
            <a:defRPr kern="1200">
              <a:solidFill>
                <a:schemeClr val="tx1"/>
              </a:solidFill>
              <a:latin typeface="HDA DIN Office" pitchFamily="2" charset="0"/>
              <a:ea typeface="+mn-ea"/>
              <a:cs typeface="Arial" charset="0"/>
            </a:defRPr>
          </a:lvl4pPr>
          <a:lvl5pPr marL="1828800" algn="l" rtl="0" fontAlgn="base">
            <a:spcBef>
              <a:spcPct val="0"/>
            </a:spcBef>
            <a:spcAft>
              <a:spcPct val="0"/>
            </a:spcAft>
            <a:defRPr kern="1200">
              <a:solidFill>
                <a:schemeClr val="tx1"/>
              </a:solidFill>
              <a:latin typeface="HDA DIN Office" pitchFamily="2" charset="0"/>
              <a:ea typeface="+mn-ea"/>
              <a:cs typeface="Arial" charset="0"/>
            </a:defRPr>
          </a:lvl5pPr>
          <a:lvl6pPr marL="2286000" algn="l" defTabSz="914400" rtl="0" eaLnBrk="1" latinLnBrk="0" hangingPunct="1">
            <a:defRPr kern="1200">
              <a:solidFill>
                <a:schemeClr val="tx1"/>
              </a:solidFill>
              <a:latin typeface="HDA DIN Office" pitchFamily="2" charset="0"/>
              <a:ea typeface="+mn-ea"/>
              <a:cs typeface="Arial" charset="0"/>
            </a:defRPr>
          </a:lvl6pPr>
          <a:lvl7pPr marL="2743200" algn="l" defTabSz="914400" rtl="0" eaLnBrk="1" latinLnBrk="0" hangingPunct="1">
            <a:defRPr kern="1200">
              <a:solidFill>
                <a:schemeClr val="tx1"/>
              </a:solidFill>
              <a:latin typeface="HDA DIN Office" pitchFamily="2" charset="0"/>
              <a:ea typeface="+mn-ea"/>
              <a:cs typeface="Arial" charset="0"/>
            </a:defRPr>
          </a:lvl7pPr>
          <a:lvl8pPr marL="3200400" algn="l" defTabSz="914400" rtl="0" eaLnBrk="1" latinLnBrk="0" hangingPunct="1">
            <a:defRPr kern="1200">
              <a:solidFill>
                <a:schemeClr val="tx1"/>
              </a:solidFill>
              <a:latin typeface="HDA DIN Office" pitchFamily="2" charset="0"/>
              <a:ea typeface="+mn-ea"/>
              <a:cs typeface="Arial" charset="0"/>
            </a:defRPr>
          </a:lvl8pPr>
          <a:lvl9pPr marL="3657600" algn="l" defTabSz="914400" rtl="0" eaLnBrk="1" latinLnBrk="0" hangingPunct="1">
            <a:defRPr kern="1200">
              <a:solidFill>
                <a:schemeClr val="tx1"/>
              </a:solidFill>
              <a:latin typeface="HDA DIN Office" pitchFamily="2" charset="0"/>
              <a:ea typeface="+mn-ea"/>
              <a:cs typeface="Arial" charset="0"/>
            </a:defRPr>
          </a:lvl9pPr>
        </a:lstStyle>
        <a:p>
          <a:r>
            <a:rPr lang="de-DE" sz="1400"/>
            <a:t>H</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742950</xdr:colOff>
      <xdr:row>3</xdr:row>
      <xdr:rowOff>28575</xdr:rowOff>
    </xdr:from>
    <xdr:to>
      <xdr:col>8</xdr:col>
      <xdr:colOff>646950</xdr:colOff>
      <xdr:row>13</xdr:row>
      <xdr:rowOff>47625</xdr:rowOff>
    </xdr:to>
    <xdr:pic>
      <xdr:nvPicPr>
        <xdr:cNvPr id="3" name="Grafik 2"/>
        <xdr:cNvPicPr>
          <a:picLocks noChangeAspect="1"/>
        </xdr:cNvPicPr>
      </xdr:nvPicPr>
      <xdr:blipFill rotWithShape="1">
        <a:blip xmlns:r="http://schemas.openxmlformats.org/officeDocument/2006/relationships" r:embed="rId1"/>
        <a:srcRect b="73899"/>
        <a:stretch/>
      </xdr:blipFill>
      <xdr:spPr>
        <a:xfrm>
          <a:off x="742950" y="600075"/>
          <a:ext cx="6000000" cy="1924050"/>
        </a:xfrm>
        <a:prstGeom prst="rect">
          <a:avLst/>
        </a:prstGeom>
      </xdr:spPr>
    </xdr:pic>
    <xdr:clientData/>
  </xdr:twoCellAnchor>
  <xdr:twoCellAnchor editAs="oneCell">
    <xdr:from>
      <xdr:col>1</xdr:col>
      <xdr:colOff>9525</xdr:colOff>
      <xdr:row>14</xdr:row>
      <xdr:rowOff>38101</xdr:rowOff>
    </xdr:from>
    <xdr:to>
      <xdr:col>8</xdr:col>
      <xdr:colOff>733425</xdr:colOff>
      <xdr:row>18</xdr:row>
      <xdr:rowOff>140403</xdr:rowOff>
    </xdr:to>
    <xdr:pic>
      <xdr:nvPicPr>
        <xdr:cNvPr id="4" name="Grafik 3"/>
        <xdr:cNvPicPr>
          <a:picLocks noChangeAspect="1"/>
        </xdr:cNvPicPr>
      </xdr:nvPicPr>
      <xdr:blipFill>
        <a:blip xmlns:r="http://schemas.openxmlformats.org/officeDocument/2006/relationships" r:embed="rId2"/>
        <a:stretch>
          <a:fillRect/>
        </a:stretch>
      </xdr:blipFill>
      <xdr:spPr>
        <a:xfrm>
          <a:off x="771525" y="2705101"/>
          <a:ext cx="6057900" cy="864302"/>
        </a:xfrm>
        <a:prstGeom prst="rect">
          <a:avLst/>
        </a:prstGeom>
      </xdr:spPr>
    </xdr:pic>
    <xdr:clientData/>
  </xdr:twoCellAnchor>
  <xdr:twoCellAnchor editAs="oneCell">
    <xdr:from>
      <xdr:col>1</xdr:col>
      <xdr:colOff>38100</xdr:colOff>
      <xdr:row>21</xdr:row>
      <xdr:rowOff>9525</xdr:rowOff>
    </xdr:from>
    <xdr:to>
      <xdr:col>12</xdr:col>
      <xdr:colOff>122767</xdr:colOff>
      <xdr:row>29</xdr:row>
      <xdr:rowOff>76001</xdr:rowOff>
    </xdr:to>
    <xdr:pic>
      <xdr:nvPicPr>
        <xdr:cNvPr id="5" name="Grafik 4"/>
        <xdr:cNvPicPr>
          <a:picLocks noChangeAspect="1"/>
        </xdr:cNvPicPr>
      </xdr:nvPicPr>
      <xdr:blipFill>
        <a:blip xmlns:r="http://schemas.openxmlformats.org/officeDocument/2006/relationships" r:embed="rId3"/>
        <a:stretch>
          <a:fillRect/>
        </a:stretch>
      </xdr:blipFill>
      <xdr:spPr>
        <a:xfrm>
          <a:off x="800100" y="4010025"/>
          <a:ext cx="8466667" cy="1590476"/>
        </a:xfrm>
        <a:prstGeom prst="rect">
          <a:avLst/>
        </a:prstGeom>
      </xdr:spPr>
    </xdr:pic>
    <xdr:clientData/>
  </xdr:twoCellAnchor>
  <xdr:twoCellAnchor editAs="oneCell">
    <xdr:from>
      <xdr:col>12</xdr:col>
      <xdr:colOff>495300</xdr:colOff>
      <xdr:row>1</xdr:row>
      <xdr:rowOff>123825</xdr:rowOff>
    </xdr:from>
    <xdr:to>
      <xdr:col>20</xdr:col>
      <xdr:colOff>732633</xdr:colOff>
      <xdr:row>19</xdr:row>
      <xdr:rowOff>85301</xdr:rowOff>
    </xdr:to>
    <xdr:pic>
      <xdr:nvPicPr>
        <xdr:cNvPr id="2" name="Grafik 1"/>
        <xdr:cNvPicPr>
          <a:picLocks noChangeAspect="1"/>
        </xdr:cNvPicPr>
      </xdr:nvPicPr>
      <xdr:blipFill>
        <a:blip xmlns:r="http://schemas.openxmlformats.org/officeDocument/2006/relationships" r:embed="rId4"/>
        <a:stretch>
          <a:fillRect/>
        </a:stretch>
      </xdr:blipFill>
      <xdr:spPr>
        <a:xfrm>
          <a:off x="9639300" y="314325"/>
          <a:ext cx="6333333" cy="3390476"/>
        </a:xfrm>
        <a:prstGeom prst="rect">
          <a:avLst/>
        </a:prstGeom>
      </xdr:spPr>
    </xdr:pic>
    <xdr:clientData/>
  </xdr:twoCellAnchor>
  <xdr:twoCellAnchor>
    <xdr:from>
      <xdr:col>12</xdr:col>
      <xdr:colOff>476250</xdr:colOff>
      <xdr:row>19</xdr:row>
      <xdr:rowOff>133350</xdr:rowOff>
    </xdr:from>
    <xdr:to>
      <xdr:col>17</xdr:col>
      <xdr:colOff>230138</xdr:colOff>
      <xdr:row>21</xdr:row>
      <xdr:rowOff>9856</xdr:rowOff>
    </xdr:to>
    <xdr:sp macro="" textlink="">
      <xdr:nvSpPr>
        <xdr:cNvPr id="6" name="Textfeld 49"/>
        <xdr:cNvSpPr txBox="1"/>
      </xdr:nvSpPr>
      <xdr:spPr>
        <a:xfrm>
          <a:off x="9620250" y="3752850"/>
          <a:ext cx="3563888" cy="257506"/>
        </a:xfrm>
        <a:prstGeom prst="rect">
          <a:avLst/>
        </a:prstGeom>
        <a:solidFill>
          <a:schemeClr val="bg1"/>
        </a:solidFill>
      </xdr:spPr>
      <xdr:txBody>
        <a:bodyPr wrap="square" rtlCol="0">
          <a:spAutoFit/>
        </a:bodyPr>
        <a:lstStyle>
          <a:defPPr>
            <a:defRPr lang="de-DE"/>
          </a:defPPr>
          <a:lvl1pPr algn="l" rtl="0" fontAlgn="base">
            <a:spcBef>
              <a:spcPct val="0"/>
            </a:spcBef>
            <a:spcAft>
              <a:spcPct val="0"/>
            </a:spcAft>
            <a:defRPr kern="1200">
              <a:solidFill>
                <a:schemeClr val="tx1"/>
              </a:solidFill>
              <a:latin typeface="HDA DIN Office" pitchFamily="2" charset="0"/>
              <a:ea typeface="+mn-ea"/>
              <a:cs typeface="Arial" charset="0"/>
            </a:defRPr>
          </a:lvl1pPr>
          <a:lvl2pPr marL="457200" algn="l" rtl="0" fontAlgn="base">
            <a:spcBef>
              <a:spcPct val="0"/>
            </a:spcBef>
            <a:spcAft>
              <a:spcPct val="0"/>
            </a:spcAft>
            <a:defRPr kern="1200">
              <a:solidFill>
                <a:schemeClr val="tx1"/>
              </a:solidFill>
              <a:latin typeface="HDA DIN Office" pitchFamily="2" charset="0"/>
              <a:ea typeface="+mn-ea"/>
              <a:cs typeface="Arial" charset="0"/>
            </a:defRPr>
          </a:lvl2pPr>
          <a:lvl3pPr marL="914400" algn="l" rtl="0" fontAlgn="base">
            <a:spcBef>
              <a:spcPct val="0"/>
            </a:spcBef>
            <a:spcAft>
              <a:spcPct val="0"/>
            </a:spcAft>
            <a:defRPr kern="1200">
              <a:solidFill>
                <a:schemeClr val="tx1"/>
              </a:solidFill>
              <a:latin typeface="HDA DIN Office" pitchFamily="2" charset="0"/>
              <a:ea typeface="+mn-ea"/>
              <a:cs typeface="Arial" charset="0"/>
            </a:defRPr>
          </a:lvl3pPr>
          <a:lvl4pPr marL="1371600" algn="l" rtl="0" fontAlgn="base">
            <a:spcBef>
              <a:spcPct val="0"/>
            </a:spcBef>
            <a:spcAft>
              <a:spcPct val="0"/>
            </a:spcAft>
            <a:defRPr kern="1200">
              <a:solidFill>
                <a:schemeClr val="tx1"/>
              </a:solidFill>
              <a:latin typeface="HDA DIN Office" pitchFamily="2" charset="0"/>
              <a:ea typeface="+mn-ea"/>
              <a:cs typeface="Arial" charset="0"/>
            </a:defRPr>
          </a:lvl4pPr>
          <a:lvl5pPr marL="1828800" algn="l" rtl="0" fontAlgn="base">
            <a:spcBef>
              <a:spcPct val="0"/>
            </a:spcBef>
            <a:spcAft>
              <a:spcPct val="0"/>
            </a:spcAft>
            <a:defRPr kern="1200">
              <a:solidFill>
                <a:schemeClr val="tx1"/>
              </a:solidFill>
              <a:latin typeface="HDA DIN Office" pitchFamily="2" charset="0"/>
              <a:ea typeface="+mn-ea"/>
              <a:cs typeface="Arial" charset="0"/>
            </a:defRPr>
          </a:lvl5pPr>
          <a:lvl6pPr marL="2286000" algn="l" defTabSz="914400" rtl="0" eaLnBrk="1" latinLnBrk="0" hangingPunct="1">
            <a:defRPr kern="1200">
              <a:solidFill>
                <a:schemeClr val="tx1"/>
              </a:solidFill>
              <a:latin typeface="HDA DIN Office" pitchFamily="2" charset="0"/>
              <a:ea typeface="+mn-ea"/>
              <a:cs typeface="Arial" charset="0"/>
            </a:defRPr>
          </a:lvl6pPr>
          <a:lvl7pPr marL="2743200" algn="l" defTabSz="914400" rtl="0" eaLnBrk="1" latinLnBrk="0" hangingPunct="1">
            <a:defRPr kern="1200">
              <a:solidFill>
                <a:schemeClr val="tx1"/>
              </a:solidFill>
              <a:latin typeface="HDA DIN Office" pitchFamily="2" charset="0"/>
              <a:ea typeface="+mn-ea"/>
              <a:cs typeface="Arial" charset="0"/>
            </a:defRPr>
          </a:lvl7pPr>
          <a:lvl8pPr marL="3200400" algn="l" defTabSz="914400" rtl="0" eaLnBrk="1" latinLnBrk="0" hangingPunct="1">
            <a:defRPr kern="1200">
              <a:solidFill>
                <a:schemeClr val="tx1"/>
              </a:solidFill>
              <a:latin typeface="HDA DIN Office" pitchFamily="2" charset="0"/>
              <a:ea typeface="+mn-ea"/>
              <a:cs typeface="Arial" charset="0"/>
            </a:defRPr>
          </a:lvl8pPr>
          <a:lvl9pPr marL="3657600" algn="l" defTabSz="914400" rtl="0" eaLnBrk="1" latinLnBrk="0" hangingPunct="1">
            <a:defRPr kern="1200">
              <a:solidFill>
                <a:schemeClr val="tx1"/>
              </a:solidFill>
              <a:latin typeface="HDA DIN Office" pitchFamily="2" charset="0"/>
              <a:ea typeface="+mn-ea"/>
              <a:cs typeface="Arial" charset="0"/>
            </a:defRPr>
          </a:lvl9pPr>
        </a:lstStyle>
        <a:p>
          <a:r>
            <a:rPr lang="de-DE" sz="1000"/>
            <a:t>Fahrwerkhandbuch; B. Heißing et 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3.vml"/><Relationship Id="rId1" Type="http://schemas.openxmlformats.org/officeDocument/2006/relationships/drawing" Target="../drawings/drawing4.xml"/><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8"/>
  <sheetViews>
    <sheetView tabSelected="1" zoomScaleNormal="100" workbookViewId="0">
      <selection activeCell="B21" sqref="B21"/>
    </sheetView>
  </sheetViews>
  <sheetFormatPr baseColWidth="10" defaultRowHeight="15" x14ac:dyDescent="0.25"/>
  <cols>
    <col min="1" max="1" width="30.28515625" customWidth="1"/>
    <col min="2" max="2" width="20.85546875" customWidth="1"/>
  </cols>
  <sheetData>
    <row r="1" spans="1:16" ht="15.75" x14ac:dyDescent="0.25">
      <c r="A1" s="12"/>
      <c r="B1" s="12"/>
      <c r="C1" s="12"/>
      <c r="D1" s="12"/>
      <c r="E1" s="12"/>
      <c r="F1" s="12"/>
      <c r="G1" s="12"/>
      <c r="H1" s="12"/>
      <c r="I1" s="12"/>
      <c r="J1" s="12"/>
      <c r="K1" s="12"/>
      <c r="L1" s="12"/>
      <c r="M1" s="12"/>
      <c r="N1" s="12"/>
      <c r="O1" s="12"/>
      <c r="P1" s="12"/>
    </row>
    <row r="2" spans="1:16" ht="15.75" x14ac:dyDescent="0.25">
      <c r="A2" s="10" t="s">
        <v>135</v>
      </c>
      <c r="B2" s="12"/>
      <c r="C2" s="12"/>
      <c r="D2" s="12"/>
      <c r="E2" s="12"/>
      <c r="F2" s="12"/>
      <c r="G2" s="12"/>
      <c r="H2" s="12"/>
      <c r="I2" s="12"/>
      <c r="J2" s="12"/>
      <c r="K2" s="12"/>
      <c r="L2" s="12"/>
      <c r="M2" s="12"/>
      <c r="N2" s="12"/>
      <c r="O2" s="12"/>
      <c r="P2" s="12"/>
    </row>
    <row r="3" spans="1:16" ht="15.75" x14ac:dyDescent="0.25">
      <c r="A3" s="12" t="s">
        <v>141</v>
      </c>
      <c r="B3" s="12" t="str">
        <f ca="1">Parameterliste!C37</f>
        <v>Karabag</v>
      </c>
      <c r="C3" s="12"/>
      <c r="D3" s="12"/>
      <c r="E3" s="12"/>
      <c r="F3" s="12"/>
      <c r="G3" s="12"/>
      <c r="H3" s="12"/>
      <c r="I3" s="12"/>
      <c r="J3" s="12"/>
      <c r="K3" s="12"/>
      <c r="L3" s="12"/>
      <c r="M3" s="12"/>
      <c r="N3" s="12"/>
      <c r="O3" s="12"/>
      <c r="P3" s="12"/>
    </row>
    <row r="4" spans="1:16" ht="18" customHeight="1" x14ac:dyDescent="0.35">
      <c r="A4" s="12" t="s">
        <v>255</v>
      </c>
      <c r="B4" s="12">
        <f ca="1">Parameterliste!D37</f>
        <v>105</v>
      </c>
      <c r="C4" s="12" t="s">
        <v>14</v>
      </c>
      <c r="D4" s="12"/>
      <c r="E4" s="12"/>
      <c r="F4" s="12"/>
      <c r="G4" s="12"/>
      <c r="H4" s="12"/>
      <c r="I4" s="12"/>
      <c r="J4" s="12"/>
      <c r="K4" s="12"/>
      <c r="L4" s="12"/>
      <c r="M4" s="12"/>
      <c r="N4" s="12"/>
      <c r="O4" s="12"/>
      <c r="P4" s="12"/>
    </row>
    <row r="5" spans="1:16" ht="18" customHeight="1" x14ac:dyDescent="0.25">
      <c r="A5" s="12"/>
      <c r="B5" s="12"/>
      <c r="C5" s="12"/>
      <c r="D5" s="12"/>
      <c r="E5" s="12"/>
      <c r="F5" s="12"/>
      <c r="G5" s="12"/>
      <c r="H5" s="12"/>
      <c r="I5" s="12"/>
      <c r="J5" s="12"/>
      <c r="K5" s="12"/>
      <c r="L5" s="12"/>
      <c r="M5" s="12"/>
      <c r="N5" s="12"/>
      <c r="O5" s="12"/>
      <c r="P5" s="12"/>
    </row>
    <row r="6" spans="1:16" ht="18" customHeight="1" x14ac:dyDescent="0.25">
      <c r="A6" s="10" t="s">
        <v>0</v>
      </c>
      <c r="B6" s="12"/>
      <c r="C6" s="12"/>
      <c r="D6" s="12"/>
      <c r="E6" s="12"/>
      <c r="F6" s="12"/>
      <c r="G6" s="10" t="s">
        <v>180</v>
      </c>
      <c r="H6" s="12"/>
      <c r="I6" s="12"/>
      <c r="J6" s="12"/>
      <c r="K6" s="12"/>
      <c r="L6" s="12"/>
      <c r="M6" s="12"/>
      <c r="N6" s="12"/>
      <c r="O6" s="12"/>
      <c r="P6" s="12"/>
    </row>
    <row r="7" spans="1:16" ht="18" customHeight="1" x14ac:dyDescent="0.35">
      <c r="A7" s="11" t="s">
        <v>172</v>
      </c>
      <c r="B7" s="12"/>
      <c r="C7" s="12"/>
      <c r="D7" s="12"/>
      <c r="E7" s="12"/>
      <c r="F7" s="12"/>
      <c r="G7" s="8" t="s">
        <v>223</v>
      </c>
      <c r="H7" s="151"/>
      <c r="I7" s="151"/>
      <c r="J7" s="106">
        <f ca="1">0.5*B26*B27*B28*(B4*1000/3600)^2</f>
        <v>314.37051649305556</v>
      </c>
      <c r="K7" s="12" t="s">
        <v>185</v>
      </c>
      <c r="L7" s="12"/>
      <c r="M7" s="12"/>
      <c r="N7" s="12"/>
      <c r="O7" s="12"/>
      <c r="P7" s="12"/>
    </row>
    <row r="8" spans="1:16" ht="18" customHeight="1" x14ac:dyDescent="0.35">
      <c r="A8" s="11" t="s">
        <v>173</v>
      </c>
      <c r="B8" s="12">
        <f ca="1">Parameterliste!V37</f>
        <v>1125</v>
      </c>
      <c r="C8" s="12" t="s">
        <v>34</v>
      </c>
      <c r="D8" s="12"/>
      <c r="E8" s="12"/>
      <c r="F8" s="12"/>
      <c r="G8" s="12" t="s">
        <v>224</v>
      </c>
      <c r="H8" s="12"/>
      <c r="I8" s="12"/>
      <c r="J8" s="106">
        <f ca="1">(B8+B11)*9.81*B34</f>
        <v>165.54374999999999</v>
      </c>
      <c r="K8" s="12" t="s">
        <v>185</v>
      </c>
      <c r="L8" s="12"/>
      <c r="M8" s="12"/>
      <c r="N8" s="12"/>
      <c r="O8" s="12"/>
      <c r="P8" s="12"/>
    </row>
    <row r="9" spans="1:16" ht="18" customHeight="1" x14ac:dyDescent="0.35">
      <c r="A9" s="11" t="s">
        <v>175</v>
      </c>
      <c r="B9" s="12"/>
      <c r="C9" s="12"/>
      <c r="D9" s="12"/>
      <c r="E9" s="12"/>
      <c r="F9" s="12"/>
      <c r="G9" s="8" t="s">
        <v>250</v>
      </c>
      <c r="H9" s="151"/>
      <c r="I9" s="151"/>
      <c r="J9" s="106">
        <f ca="1">J7+J8</f>
        <v>479.91426649305555</v>
      </c>
      <c r="K9" s="12" t="s">
        <v>185</v>
      </c>
      <c r="L9" s="12"/>
      <c r="M9" s="12"/>
      <c r="N9" s="12"/>
      <c r="O9" s="12"/>
      <c r="P9" s="12"/>
    </row>
    <row r="10" spans="1:16" ht="18" customHeight="1" x14ac:dyDescent="0.25">
      <c r="A10" s="11" t="s">
        <v>174</v>
      </c>
      <c r="B10" s="12">
        <f ca="1">Parameterliste!W37</f>
        <v>1305</v>
      </c>
      <c r="C10" s="112" t="s">
        <v>34</v>
      </c>
      <c r="D10" s="152"/>
      <c r="E10" s="152"/>
      <c r="F10" s="152"/>
      <c r="G10" s="12"/>
      <c r="H10" s="12"/>
      <c r="I10" s="12"/>
      <c r="J10" s="12"/>
      <c r="K10" s="12"/>
      <c r="L10" s="12"/>
      <c r="M10" s="12"/>
      <c r="N10" s="12"/>
      <c r="O10" s="12"/>
      <c r="P10" s="12"/>
    </row>
    <row r="11" spans="1:16" ht="18" customHeight="1" x14ac:dyDescent="0.25">
      <c r="A11" s="11" t="s">
        <v>169</v>
      </c>
      <c r="B11" s="107">
        <f ca="1">IF(E11&gt;D11,D11,E11)</f>
        <v>0</v>
      </c>
      <c r="C11" s="112" t="s">
        <v>34</v>
      </c>
      <c r="D11" s="113">
        <f ca="1">B10-B8</f>
        <v>180</v>
      </c>
      <c r="E11" s="108">
        <v>0</v>
      </c>
      <c r="F11" s="152"/>
      <c r="G11" s="12"/>
      <c r="H11" s="12"/>
      <c r="I11" s="12"/>
      <c r="J11" s="12"/>
      <c r="K11" s="12"/>
      <c r="L11" s="12"/>
      <c r="M11" s="12"/>
      <c r="N11" s="12"/>
      <c r="O11" s="12"/>
      <c r="P11" s="12"/>
    </row>
    <row r="12" spans="1:16" ht="18" customHeight="1" x14ac:dyDescent="0.25">
      <c r="A12" s="12"/>
      <c r="B12" s="12"/>
      <c r="C12" s="152"/>
      <c r="D12" s="152"/>
      <c r="E12" s="152"/>
      <c r="F12" s="152"/>
      <c r="G12" s="12"/>
      <c r="H12" s="12"/>
      <c r="I12" s="12"/>
      <c r="J12" s="12"/>
      <c r="K12" s="12"/>
      <c r="L12" s="12"/>
      <c r="M12" s="12"/>
      <c r="N12" s="12"/>
      <c r="O12" s="12"/>
      <c r="P12" s="12"/>
    </row>
    <row r="13" spans="1:16" ht="18" customHeight="1" x14ac:dyDescent="0.25">
      <c r="A13" s="103" t="s">
        <v>29</v>
      </c>
      <c r="B13" s="9"/>
      <c r="C13" s="152"/>
      <c r="D13" s="152"/>
      <c r="E13" s="152"/>
      <c r="F13" s="152"/>
      <c r="G13" s="10" t="s">
        <v>181</v>
      </c>
      <c r="H13" s="10"/>
      <c r="I13" s="10"/>
      <c r="J13" s="10"/>
      <c r="K13" s="10"/>
      <c r="L13" s="12"/>
      <c r="M13" s="12"/>
      <c r="N13" s="12"/>
      <c r="O13" s="12"/>
      <c r="P13" s="12"/>
    </row>
    <row r="14" spans="1:16" ht="18" customHeight="1" x14ac:dyDescent="0.35">
      <c r="A14" s="11" t="s">
        <v>145</v>
      </c>
      <c r="B14" s="104" t="str">
        <f ca="1">Parameterliste!G37</f>
        <v>Asynchronmotor</v>
      </c>
      <c r="C14" s="152"/>
      <c r="D14" s="152"/>
      <c r="E14" s="152"/>
      <c r="F14" s="152"/>
      <c r="G14" s="12" t="s">
        <v>178</v>
      </c>
      <c r="H14" s="12"/>
      <c r="I14" s="12"/>
      <c r="J14" s="106">
        <f ca="1">B4*1000/60/B33*1000/(2*PI())*B21</f>
        <v>4912.9702414373942</v>
      </c>
      <c r="K14" s="12" t="s">
        <v>28</v>
      </c>
      <c r="L14" s="12"/>
      <c r="M14" s="12"/>
      <c r="N14" s="12"/>
      <c r="O14" s="12"/>
      <c r="P14" s="12"/>
    </row>
    <row r="15" spans="1:16" ht="18" customHeight="1" x14ac:dyDescent="0.35">
      <c r="A15" s="11" t="s">
        <v>156</v>
      </c>
      <c r="B15" s="12">
        <f ca="1">Parameterliste!I37</f>
        <v>20</v>
      </c>
      <c r="C15" s="12" t="s">
        <v>143</v>
      </c>
      <c r="D15" s="12">
        <f ca="1">Parameterliste!J37</f>
        <v>0</v>
      </c>
      <c r="E15" s="12" t="s">
        <v>28</v>
      </c>
      <c r="F15" s="12"/>
      <c r="G15" s="12" t="s">
        <v>177</v>
      </c>
      <c r="H15" s="12"/>
      <c r="I15" s="12"/>
      <c r="J15" s="110">
        <f ca="1">J9*B4/3600/B22*100</f>
        <v>15.214673303674767</v>
      </c>
      <c r="K15" s="12" t="s">
        <v>25</v>
      </c>
      <c r="L15" s="12"/>
      <c r="M15" s="12"/>
      <c r="N15" s="12"/>
      <c r="O15" s="12"/>
      <c r="P15" s="12"/>
    </row>
    <row r="16" spans="1:16" ht="18" customHeight="1" x14ac:dyDescent="0.35">
      <c r="A16" s="11" t="s">
        <v>157</v>
      </c>
      <c r="B16" s="12">
        <f ca="1">Parameterliste!K37</f>
        <v>148</v>
      </c>
      <c r="C16" s="12" t="s">
        <v>144</v>
      </c>
      <c r="D16" s="12">
        <f ca="1">Parameterliste!L37</f>
        <v>0</v>
      </c>
      <c r="E16" s="12" t="s">
        <v>28</v>
      </c>
      <c r="F16" s="12"/>
      <c r="G16" s="12" t="s">
        <v>176</v>
      </c>
      <c r="H16" s="12"/>
      <c r="I16" s="12"/>
      <c r="J16" s="111">
        <f ca="1">J15*1000/(J14*2*PI()/60)</f>
        <v>29.572625252861432</v>
      </c>
      <c r="K16" s="12" t="s">
        <v>24</v>
      </c>
      <c r="L16" s="12"/>
      <c r="M16" s="12"/>
      <c r="N16" s="12"/>
      <c r="O16" s="12"/>
      <c r="P16" s="12"/>
    </row>
    <row r="17" spans="1:16" ht="18" customHeight="1" x14ac:dyDescent="0.25">
      <c r="A17" s="11"/>
      <c r="B17" s="12"/>
      <c r="C17" s="12"/>
      <c r="D17" s="12"/>
      <c r="E17" s="12"/>
      <c r="F17" s="12"/>
      <c r="G17" s="12"/>
      <c r="H17" s="12"/>
      <c r="I17" s="12"/>
      <c r="J17" s="12"/>
      <c r="K17" s="12"/>
      <c r="L17" s="12"/>
      <c r="M17" s="12"/>
      <c r="N17" s="12"/>
      <c r="O17" s="12"/>
      <c r="P17" s="12"/>
    </row>
    <row r="18" spans="1:16" ht="18" customHeight="1" x14ac:dyDescent="0.25">
      <c r="A18" s="105" t="s">
        <v>4</v>
      </c>
      <c r="B18" s="12"/>
      <c r="C18" s="12"/>
      <c r="D18" s="12"/>
      <c r="E18" s="12"/>
      <c r="F18" s="12"/>
      <c r="G18" s="12"/>
      <c r="H18" s="12"/>
      <c r="I18" s="12"/>
      <c r="J18" s="12"/>
      <c r="K18" s="12"/>
      <c r="L18" s="12"/>
      <c r="M18" s="12"/>
      <c r="N18" s="12"/>
      <c r="O18" s="12"/>
      <c r="P18" s="12"/>
    </row>
    <row r="19" spans="1:16" ht="18" customHeight="1" x14ac:dyDescent="0.25">
      <c r="A19" s="11" t="s">
        <v>146</v>
      </c>
      <c r="B19" s="104" t="str">
        <f ca="1">Parameterliste!Q37</f>
        <v>Frontantrieb</v>
      </c>
      <c r="C19" s="12"/>
      <c r="D19" s="12"/>
      <c r="E19" s="12"/>
      <c r="F19" s="12"/>
      <c r="G19" s="12"/>
      <c r="H19" s="12"/>
      <c r="I19" s="12"/>
      <c r="J19" s="12"/>
      <c r="K19" s="12"/>
      <c r="L19" s="12"/>
      <c r="M19" s="12"/>
      <c r="N19" s="12"/>
      <c r="O19" s="12"/>
      <c r="P19" s="12"/>
    </row>
    <row r="20" spans="1:16" ht="18" customHeight="1" x14ac:dyDescent="0.25">
      <c r="A20" s="11" t="s">
        <v>150</v>
      </c>
      <c r="B20" s="104" t="str">
        <f ca="1">Parameterliste!R37</f>
        <v>Quer</v>
      </c>
      <c r="C20" s="12"/>
      <c r="D20" s="12"/>
      <c r="E20" s="12"/>
      <c r="F20" s="12"/>
      <c r="G20" s="12"/>
      <c r="H20" s="12"/>
      <c r="I20" s="12"/>
      <c r="J20" s="12"/>
      <c r="K20" s="12"/>
      <c r="L20" s="12"/>
      <c r="M20" s="12"/>
      <c r="N20" s="12"/>
      <c r="O20" s="12"/>
      <c r="P20" s="12"/>
    </row>
    <row r="21" spans="1:16" ht="18" customHeight="1" x14ac:dyDescent="0.35">
      <c r="A21" s="11" t="s">
        <v>249</v>
      </c>
      <c r="B21" s="12">
        <f ca="1">Parameterliste!S37</f>
        <v>5</v>
      </c>
      <c r="C21" s="12"/>
      <c r="D21" s="12"/>
      <c r="E21" s="12"/>
      <c r="F21" s="12"/>
      <c r="G21" s="12"/>
      <c r="H21" s="12"/>
      <c r="I21" s="12"/>
      <c r="J21" s="12"/>
      <c r="K21" s="12"/>
      <c r="L21" s="12"/>
      <c r="M21" s="12"/>
      <c r="N21" s="12"/>
      <c r="O21" s="12"/>
      <c r="P21" s="12"/>
    </row>
    <row r="22" spans="1:16" ht="18" customHeight="1" x14ac:dyDescent="0.35">
      <c r="A22" s="11" t="s">
        <v>155</v>
      </c>
      <c r="B22" s="12">
        <f ca="1">Parameterliste!T37</f>
        <v>92</v>
      </c>
      <c r="C22" s="12" t="s">
        <v>15</v>
      </c>
      <c r="D22" s="12"/>
      <c r="E22" s="12"/>
      <c r="F22" s="12"/>
      <c r="G22" s="12"/>
      <c r="H22" s="12"/>
      <c r="I22" s="12"/>
      <c r="J22" s="12"/>
      <c r="K22" s="12"/>
      <c r="L22" s="12"/>
      <c r="M22" s="12"/>
      <c r="N22" s="12"/>
      <c r="O22" s="12"/>
      <c r="P22" s="12"/>
    </row>
    <row r="23" spans="1:16" ht="18" customHeight="1" x14ac:dyDescent="0.25">
      <c r="A23" s="11"/>
      <c r="B23" s="12"/>
      <c r="C23" s="12"/>
      <c r="D23" s="12"/>
      <c r="E23" s="12"/>
      <c r="F23" s="12"/>
      <c r="G23" s="12"/>
      <c r="H23" s="12"/>
      <c r="I23" s="12"/>
      <c r="J23" s="12"/>
      <c r="K23" s="12"/>
      <c r="L23" s="12"/>
      <c r="M23" s="12"/>
      <c r="N23" s="12"/>
      <c r="O23" s="12"/>
      <c r="P23" s="12"/>
    </row>
    <row r="24" spans="1:16" ht="18" customHeight="1" x14ac:dyDescent="0.25">
      <c r="A24" s="105" t="s">
        <v>179</v>
      </c>
      <c r="B24" s="12"/>
      <c r="C24" s="12"/>
      <c r="D24" s="12"/>
      <c r="E24" s="12"/>
      <c r="F24" s="12"/>
      <c r="G24" s="12"/>
      <c r="H24" s="12"/>
      <c r="I24" s="12"/>
      <c r="J24" s="12"/>
      <c r="K24" s="12"/>
      <c r="L24" s="12"/>
      <c r="M24" s="12"/>
      <c r="N24" s="12"/>
      <c r="O24" s="12"/>
      <c r="P24" s="12"/>
    </row>
    <row r="25" spans="1:16" ht="18" customHeight="1" x14ac:dyDescent="0.25">
      <c r="A25" s="11" t="s">
        <v>161</v>
      </c>
      <c r="B25" s="104" t="str">
        <f ca="1">Parameterliste!Z37</f>
        <v>Fließheck</v>
      </c>
      <c r="C25" s="12"/>
      <c r="D25" s="12"/>
      <c r="E25" s="12"/>
      <c r="F25" s="12"/>
      <c r="G25" s="12"/>
      <c r="H25" s="12"/>
      <c r="I25" s="12"/>
      <c r="J25" s="12"/>
      <c r="K25" s="12"/>
      <c r="L25" s="12"/>
      <c r="M25" s="12"/>
      <c r="N25" s="12"/>
      <c r="O25" s="12"/>
      <c r="P25" s="12"/>
    </row>
    <row r="26" spans="1:16" ht="18" customHeight="1" x14ac:dyDescent="0.25">
      <c r="A26" s="12" t="s">
        <v>168</v>
      </c>
      <c r="B26" s="12">
        <f ca="1">Parameterliste!AB37</f>
        <v>1.94</v>
      </c>
      <c r="C26" s="12" t="s">
        <v>163</v>
      </c>
      <c r="D26" s="12"/>
      <c r="E26" s="12"/>
      <c r="F26" s="12"/>
      <c r="G26" s="12"/>
      <c r="H26" s="12"/>
      <c r="I26" s="12"/>
      <c r="J26" s="12"/>
      <c r="K26" s="12"/>
      <c r="L26" s="12"/>
      <c r="M26" s="12"/>
      <c r="N26" s="12"/>
      <c r="O26" s="12"/>
      <c r="P26" s="12"/>
    </row>
    <row r="27" spans="1:16" ht="18" customHeight="1" x14ac:dyDescent="0.35">
      <c r="A27" s="12" t="s">
        <v>162</v>
      </c>
      <c r="B27" s="12">
        <f ca="1">Parameterliste!AA37</f>
        <v>0.311</v>
      </c>
      <c r="C27" s="12"/>
      <c r="D27" s="12"/>
      <c r="E27" s="12"/>
      <c r="F27" s="12"/>
      <c r="G27" s="12"/>
      <c r="H27" s="12"/>
      <c r="I27" s="12"/>
      <c r="J27" s="12"/>
      <c r="K27" s="12"/>
      <c r="L27" s="12"/>
      <c r="M27" s="12"/>
      <c r="N27" s="12"/>
      <c r="O27" s="12"/>
      <c r="P27" s="12"/>
    </row>
    <row r="28" spans="1:16" ht="18" x14ac:dyDescent="0.25">
      <c r="A28" s="12" t="s">
        <v>171</v>
      </c>
      <c r="B28" s="13">
        <v>1.2250000000000001</v>
      </c>
      <c r="C28" s="12" t="s">
        <v>170</v>
      </c>
      <c r="D28" s="12"/>
      <c r="E28" s="12"/>
      <c r="F28" s="12"/>
      <c r="G28" s="12"/>
      <c r="H28" s="12"/>
      <c r="I28" s="12"/>
      <c r="J28" s="12"/>
      <c r="K28" s="12"/>
      <c r="L28" s="12"/>
      <c r="M28" s="12"/>
      <c r="N28" s="12"/>
      <c r="O28" s="12"/>
      <c r="P28" s="12"/>
    </row>
    <row r="29" spans="1:16" ht="15.75" x14ac:dyDescent="0.25">
      <c r="A29" s="12"/>
      <c r="B29" s="12"/>
      <c r="C29" s="12"/>
      <c r="D29" s="12"/>
      <c r="E29" s="12"/>
      <c r="F29" s="12"/>
      <c r="G29" s="12"/>
      <c r="H29" s="12"/>
      <c r="I29" s="12"/>
      <c r="J29" s="12"/>
      <c r="K29" s="12"/>
      <c r="L29" s="12"/>
      <c r="M29" s="12"/>
      <c r="N29" s="12"/>
      <c r="O29" s="12"/>
      <c r="P29" s="12"/>
    </row>
    <row r="30" spans="1:16" ht="15.75" x14ac:dyDescent="0.25">
      <c r="A30" s="10" t="s">
        <v>5</v>
      </c>
      <c r="B30" s="12"/>
      <c r="C30" s="12"/>
      <c r="D30" s="12"/>
      <c r="E30" s="12"/>
      <c r="F30" s="12"/>
      <c r="G30" s="12"/>
      <c r="H30" s="12"/>
      <c r="I30" s="12"/>
      <c r="J30" s="12"/>
      <c r="K30" s="12"/>
      <c r="L30" s="12"/>
      <c r="M30" s="12"/>
      <c r="N30" s="12"/>
      <c r="O30" s="12"/>
      <c r="P30" s="12"/>
    </row>
    <row r="31" spans="1:16" ht="15.75" x14ac:dyDescent="0.25">
      <c r="A31" s="12" t="s">
        <v>164</v>
      </c>
      <c r="B31" s="104" t="str">
        <f ca="1">Parameterliste!AL37</f>
        <v>175/65 R14</v>
      </c>
      <c r="C31" s="12"/>
      <c r="D31" s="12"/>
      <c r="E31" s="12"/>
      <c r="F31" s="12"/>
      <c r="G31" s="12"/>
      <c r="H31" s="12"/>
      <c r="I31" s="12"/>
      <c r="J31" s="12"/>
      <c r="K31" s="12"/>
      <c r="L31" s="12"/>
      <c r="M31" s="12"/>
      <c r="N31" s="12"/>
      <c r="O31" s="12"/>
      <c r="P31" s="12"/>
    </row>
    <row r="32" spans="1:16" ht="18.75" x14ac:dyDescent="0.35">
      <c r="A32" s="12" t="s">
        <v>165</v>
      </c>
      <c r="B32" s="12">
        <f ca="1">Parameterliste!AR37</f>
        <v>1781</v>
      </c>
      <c r="C32" s="12" t="s">
        <v>23</v>
      </c>
      <c r="D32" s="12"/>
      <c r="E32" s="12"/>
      <c r="F32" s="12"/>
      <c r="G32" s="12"/>
      <c r="H32" s="12"/>
      <c r="I32" s="12"/>
      <c r="J32" s="12"/>
      <c r="K32" s="12"/>
      <c r="L32" s="12"/>
      <c r="M32" s="12"/>
      <c r="N32" s="12"/>
      <c r="O32" s="12"/>
      <c r="P32" s="12"/>
    </row>
    <row r="33" spans="1:16" ht="18.75" x14ac:dyDescent="0.35">
      <c r="A33" s="12" t="s">
        <v>166</v>
      </c>
      <c r="B33" s="106">
        <f ca="1">B32/(2*PI())</f>
        <v>283.45495364666561</v>
      </c>
      <c r="C33" s="12" t="s">
        <v>23</v>
      </c>
      <c r="D33" s="12"/>
      <c r="E33" s="12"/>
      <c r="F33" s="12"/>
      <c r="G33" s="12"/>
      <c r="H33" s="12"/>
      <c r="I33" s="12"/>
      <c r="J33" s="12"/>
      <c r="K33" s="12"/>
      <c r="L33" s="12"/>
      <c r="M33" s="12"/>
      <c r="N33" s="12"/>
      <c r="O33" s="12"/>
      <c r="P33" s="12"/>
    </row>
    <row r="34" spans="1:16" ht="18.75" x14ac:dyDescent="0.35">
      <c r="A34" s="12" t="s">
        <v>167</v>
      </c>
      <c r="B34" s="12">
        <f ca="1">Parameterliste!AS37</f>
        <v>1.4999999999999999E-2</v>
      </c>
      <c r="C34" s="12"/>
      <c r="D34" s="12"/>
      <c r="E34" s="12"/>
      <c r="F34" s="12"/>
      <c r="G34" s="12"/>
      <c r="H34" s="12"/>
      <c r="I34" s="12"/>
      <c r="J34" s="12"/>
      <c r="K34" s="12"/>
      <c r="L34" s="12"/>
      <c r="M34" s="12"/>
      <c r="N34" s="12"/>
      <c r="O34" s="12"/>
      <c r="P34" s="12"/>
    </row>
    <row r="35" spans="1:16" ht="18.75" x14ac:dyDescent="0.35">
      <c r="A35" s="12" t="s">
        <v>256</v>
      </c>
      <c r="B35" s="12">
        <v>0</v>
      </c>
      <c r="C35" s="12"/>
      <c r="D35" s="12"/>
      <c r="E35" s="12"/>
      <c r="F35" s="12"/>
      <c r="G35" s="12"/>
      <c r="H35" s="12"/>
      <c r="I35" s="12"/>
      <c r="J35" s="12"/>
      <c r="K35" s="12"/>
      <c r="L35" s="12"/>
      <c r="M35" s="12"/>
      <c r="N35" s="12"/>
      <c r="O35" s="12"/>
      <c r="P35" s="12"/>
    </row>
    <row r="36" spans="1:16" ht="15.75" x14ac:dyDescent="0.25">
      <c r="A36" s="12"/>
      <c r="B36" s="12"/>
      <c r="C36" s="12"/>
      <c r="D36" s="12"/>
      <c r="E36" s="12"/>
      <c r="F36" s="12"/>
      <c r="G36" s="12"/>
      <c r="H36" s="12"/>
      <c r="I36" s="12"/>
      <c r="J36" s="12"/>
      <c r="K36" s="12"/>
      <c r="L36" s="12"/>
      <c r="M36" s="12"/>
      <c r="N36" s="12"/>
      <c r="O36" s="12"/>
      <c r="P36" s="12"/>
    </row>
    <row r="37" spans="1:16" ht="15.75" x14ac:dyDescent="0.25">
      <c r="A37" s="12"/>
      <c r="B37" s="12"/>
      <c r="C37" s="12"/>
      <c r="D37" s="12"/>
      <c r="E37" s="12"/>
      <c r="F37" s="12"/>
      <c r="G37" s="12"/>
      <c r="H37" s="12"/>
      <c r="I37" s="12"/>
      <c r="J37" s="12"/>
      <c r="K37" s="12"/>
      <c r="L37" s="12"/>
      <c r="M37" s="12"/>
      <c r="N37" s="12"/>
      <c r="O37" s="12"/>
      <c r="P37" s="12"/>
    </row>
    <row r="38" spans="1:16" ht="15.75" x14ac:dyDescent="0.25">
      <c r="A38" s="12"/>
      <c r="B38" s="12"/>
      <c r="C38" s="12"/>
      <c r="D38" s="12"/>
      <c r="E38" s="12"/>
      <c r="F38" s="12"/>
      <c r="G38" s="12"/>
      <c r="H38" s="12"/>
      <c r="I38" s="12"/>
      <c r="J38" s="12"/>
      <c r="K38" s="12"/>
      <c r="L38" s="12"/>
      <c r="M38" s="12"/>
      <c r="N38" s="12"/>
      <c r="O38" s="12"/>
      <c r="P38" s="12"/>
    </row>
  </sheetData>
  <pageMargins left="0.7" right="0.7" top="0.78740157499999996" bottom="0.78740157499999996" header="0.3" footer="0.3"/>
  <pageSetup paperSize="9"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Drop Down 1">
              <controlPr defaultSize="0" autoLine="0" autoPict="0">
                <anchor moveWithCells="1">
                  <from>
                    <xdr:col>0</xdr:col>
                    <xdr:colOff>1990725</xdr:colOff>
                    <xdr:row>1</xdr:row>
                    <xdr:rowOff>9525</xdr:rowOff>
                  </from>
                  <to>
                    <xdr:col>2</xdr:col>
                    <xdr:colOff>447675</xdr:colOff>
                    <xdr:row>2</xdr:row>
                    <xdr:rowOff>0</xdr:rowOff>
                  </to>
                </anchor>
              </controlPr>
            </control>
          </mc:Choice>
        </mc:AlternateContent>
        <mc:AlternateContent xmlns:mc="http://schemas.openxmlformats.org/markup-compatibility/2006">
          <mc:Choice Requires="x14">
            <control shapeId="14338" r:id="rId5" name="Spinner 2">
              <controlPr defaultSize="0" autoPict="0">
                <anchor moveWithCells="1" sizeWithCells="1">
                  <from>
                    <xdr:col>2</xdr:col>
                    <xdr:colOff>295275</xdr:colOff>
                    <xdr:row>9</xdr:row>
                    <xdr:rowOff>133350</xdr:rowOff>
                  </from>
                  <to>
                    <xdr:col>2</xdr:col>
                    <xdr:colOff>485775</xdr:colOff>
                    <xdr:row>11</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dimension ref="A1:AW324"/>
  <sheetViews>
    <sheetView zoomScale="65" zoomScaleNormal="65" workbookViewId="0">
      <selection activeCell="R46" sqref="R46"/>
    </sheetView>
  </sheetViews>
  <sheetFormatPr baseColWidth="10" defaultColWidth="11.42578125" defaultRowHeight="15.75" x14ac:dyDescent="0.25"/>
  <cols>
    <col min="1" max="1" width="30.7109375" style="2" customWidth="1"/>
    <col min="2" max="2" width="18.28515625" style="2" customWidth="1"/>
    <col min="3" max="5" width="8.28515625" style="2" customWidth="1"/>
    <col min="6" max="6" width="10.7109375" style="2" customWidth="1"/>
    <col min="7" max="7" width="18.28515625" style="2" customWidth="1"/>
    <col min="8" max="8" width="10.7109375" style="2" customWidth="1"/>
    <col min="9" max="9" width="3.28515625" style="114" customWidth="1"/>
    <col min="10" max="10" width="10.7109375" style="2" customWidth="1"/>
    <col min="11" max="11" width="15.7109375" style="2" customWidth="1"/>
    <col min="12" max="12" width="17" style="2" customWidth="1"/>
    <col min="13" max="13" width="15.7109375" style="2" customWidth="1"/>
    <col min="14" max="15" width="13.28515625" style="2" customWidth="1"/>
    <col min="16" max="16" width="3.28515625" style="2" customWidth="1"/>
    <col min="17" max="19" width="13.28515625" style="2" customWidth="1"/>
    <col min="20" max="16384" width="11.42578125" style="2"/>
  </cols>
  <sheetData>
    <row r="1" spans="1:20" x14ac:dyDescent="0.25">
      <c r="A1" s="12"/>
      <c r="B1" s="12"/>
      <c r="C1" s="12"/>
      <c r="D1" s="12"/>
      <c r="E1" s="12"/>
      <c r="F1" s="12"/>
      <c r="G1" s="112"/>
      <c r="H1" s="112"/>
      <c r="I1" s="113"/>
      <c r="J1" s="112"/>
      <c r="K1" s="112"/>
      <c r="L1" s="112"/>
      <c r="M1" s="112"/>
      <c r="N1" s="112"/>
      <c r="O1" s="112"/>
      <c r="P1" s="112"/>
      <c r="Q1" s="112"/>
      <c r="R1" s="112"/>
      <c r="S1" s="112"/>
      <c r="T1" s="112"/>
    </row>
    <row r="2" spans="1:20" x14ac:dyDescent="0.25">
      <c r="A2" s="12" t="s">
        <v>141</v>
      </c>
      <c r="B2" s="104" t="str">
        <f ca="1">Parameterliste!C37</f>
        <v>Karabag</v>
      </c>
      <c r="C2" s="12"/>
      <c r="D2" s="12"/>
      <c r="E2" s="12"/>
      <c r="F2" s="12"/>
      <c r="G2" s="112"/>
      <c r="H2" s="112"/>
      <c r="I2" s="113"/>
      <c r="J2" s="112"/>
      <c r="K2" s="112"/>
      <c r="L2" s="112"/>
      <c r="M2" s="112"/>
      <c r="N2" s="112"/>
      <c r="O2" s="112"/>
      <c r="P2" s="112"/>
      <c r="Q2" s="112"/>
      <c r="R2" s="112"/>
      <c r="S2" s="112"/>
      <c r="T2" s="112"/>
    </row>
    <row r="3" spans="1:20" x14ac:dyDescent="0.25">
      <c r="A3" s="10" t="s">
        <v>182</v>
      </c>
      <c r="B3" s="104" t="str">
        <f ca="1">Parameterliste!B37</f>
        <v>New 500E</v>
      </c>
      <c r="C3" s="12"/>
      <c r="D3" s="12"/>
      <c r="E3" s="12"/>
      <c r="F3" s="12"/>
      <c r="G3" s="112"/>
      <c r="H3" s="112"/>
      <c r="I3" s="113"/>
      <c r="J3" s="112"/>
      <c r="K3" s="112"/>
      <c r="L3" s="112"/>
      <c r="M3" s="112"/>
      <c r="N3" s="112"/>
      <c r="O3" s="112"/>
      <c r="P3" s="112"/>
      <c r="Q3" s="112"/>
      <c r="R3" s="112"/>
      <c r="S3" s="112"/>
      <c r="T3" s="112"/>
    </row>
    <row r="4" spans="1:20" x14ac:dyDescent="0.25">
      <c r="A4" s="12"/>
      <c r="B4" s="12"/>
      <c r="C4" s="12"/>
      <c r="D4" s="12"/>
      <c r="E4" s="12"/>
      <c r="F4" s="12"/>
      <c r="G4" s="112"/>
      <c r="H4" s="112"/>
      <c r="I4" s="113"/>
      <c r="J4" s="112"/>
      <c r="K4" s="112"/>
      <c r="L4" s="112"/>
      <c r="M4" s="112"/>
      <c r="N4" s="112"/>
      <c r="O4" s="112"/>
      <c r="P4" s="112"/>
      <c r="Q4" s="112"/>
      <c r="R4" s="112"/>
      <c r="S4" s="112"/>
      <c r="T4" s="112"/>
    </row>
    <row r="5" spans="1:20" x14ac:dyDescent="0.25">
      <c r="A5" s="12"/>
      <c r="B5" s="12"/>
      <c r="C5" s="12"/>
      <c r="D5" s="12"/>
      <c r="E5" s="12"/>
      <c r="F5" s="12"/>
      <c r="G5" s="112"/>
      <c r="H5" s="112"/>
      <c r="I5" s="113"/>
      <c r="J5" s="112"/>
      <c r="K5" s="112"/>
      <c r="L5" s="112"/>
      <c r="M5" s="112"/>
      <c r="N5" s="112"/>
      <c r="O5" s="112"/>
      <c r="P5" s="112"/>
      <c r="Q5" s="112"/>
      <c r="R5" s="112"/>
      <c r="S5" s="112"/>
      <c r="T5" s="112"/>
    </row>
    <row r="6" spans="1:20" x14ac:dyDescent="0.25">
      <c r="A6" s="10" t="s">
        <v>0</v>
      </c>
      <c r="B6" s="12"/>
      <c r="C6" s="12"/>
      <c r="D6" s="12"/>
      <c r="E6" s="12"/>
      <c r="F6" s="12"/>
      <c r="G6" s="115" t="s">
        <v>183</v>
      </c>
      <c r="H6" s="112"/>
      <c r="I6" s="113"/>
      <c r="J6" s="112"/>
      <c r="K6" s="112"/>
      <c r="L6" s="112"/>
      <c r="M6" s="112"/>
      <c r="N6" s="112"/>
      <c r="O6" s="112"/>
      <c r="P6" s="112"/>
      <c r="Q6" s="112"/>
      <c r="R6" s="112"/>
      <c r="S6" s="112"/>
      <c r="T6" s="112"/>
    </row>
    <row r="7" spans="1:20" x14ac:dyDescent="0.25">
      <c r="A7" s="11" t="s">
        <v>172</v>
      </c>
      <c r="B7" s="12"/>
      <c r="C7" s="12"/>
      <c r="D7" s="12"/>
      <c r="E7" s="12"/>
      <c r="F7" s="12"/>
      <c r="G7" s="112"/>
      <c r="H7" s="112"/>
      <c r="I7" s="113"/>
      <c r="J7" s="112"/>
      <c r="K7" s="112"/>
      <c r="L7" s="112"/>
      <c r="M7" s="112"/>
      <c r="N7" s="112"/>
      <c r="O7" s="112"/>
      <c r="P7" s="112"/>
      <c r="Q7" s="112"/>
      <c r="R7" s="112"/>
      <c r="S7" s="112"/>
      <c r="T7" s="112"/>
    </row>
    <row r="8" spans="1:20" x14ac:dyDescent="0.25">
      <c r="A8" s="11" t="s">
        <v>173</v>
      </c>
      <c r="B8" s="12">
        <f ca="1">Parameterliste!V37</f>
        <v>1125</v>
      </c>
      <c r="C8" s="12" t="s">
        <v>34</v>
      </c>
      <c r="D8" s="12"/>
      <c r="E8" s="12"/>
      <c r="F8" s="12"/>
      <c r="G8" s="171" t="s">
        <v>194</v>
      </c>
      <c r="H8" s="112"/>
      <c r="I8" s="113"/>
      <c r="J8" s="173" t="s">
        <v>11</v>
      </c>
      <c r="K8" s="173" t="s">
        <v>13</v>
      </c>
      <c r="L8" s="173" t="s">
        <v>12</v>
      </c>
      <c r="M8" s="169" t="s">
        <v>200</v>
      </c>
      <c r="N8" s="173"/>
      <c r="O8" s="173"/>
      <c r="P8" s="173"/>
      <c r="Q8" s="171" t="s">
        <v>204</v>
      </c>
      <c r="R8" s="171" t="s">
        <v>205</v>
      </c>
      <c r="S8" s="171" t="s">
        <v>206</v>
      </c>
      <c r="T8" s="112"/>
    </row>
    <row r="9" spans="1:20" x14ac:dyDescent="0.25">
      <c r="A9" s="11" t="s">
        <v>175</v>
      </c>
      <c r="B9" s="12"/>
      <c r="C9" s="12"/>
      <c r="D9" s="12"/>
      <c r="E9" s="12"/>
      <c r="F9" s="12"/>
      <c r="G9" s="172"/>
      <c r="H9" s="112"/>
      <c r="I9" s="113"/>
      <c r="J9" s="174"/>
      <c r="K9" s="174"/>
      <c r="L9" s="174"/>
      <c r="M9" s="177"/>
      <c r="N9" s="174"/>
      <c r="O9" s="174"/>
      <c r="P9" s="174"/>
      <c r="Q9" s="172"/>
      <c r="R9" s="172"/>
      <c r="S9" s="172"/>
      <c r="T9" s="112"/>
    </row>
    <row r="10" spans="1:20" ht="18.75" x14ac:dyDescent="0.35">
      <c r="A10" s="11" t="s">
        <v>174</v>
      </c>
      <c r="B10" s="12">
        <f ca="1">Parameterliste!W37</f>
        <v>1305</v>
      </c>
      <c r="C10" s="12" t="s">
        <v>34</v>
      </c>
      <c r="D10" s="12"/>
      <c r="E10" s="12"/>
      <c r="F10" s="12"/>
      <c r="G10" s="112" t="s">
        <v>189</v>
      </c>
      <c r="H10" s="112"/>
      <c r="I10" s="113"/>
      <c r="J10" s="112" t="s">
        <v>191</v>
      </c>
      <c r="K10" s="112" t="s">
        <v>190</v>
      </c>
      <c r="L10" s="112" t="s">
        <v>192</v>
      </c>
      <c r="M10" s="115" t="s">
        <v>203</v>
      </c>
      <c r="N10" s="112"/>
      <c r="O10" s="112"/>
      <c r="P10" s="112"/>
      <c r="Q10" s="112" t="s">
        <v>186</v>
      </c>
      <c r="R10" s="112" t="s">
        <v>187</v>
      </c>
      <c r="S10" s="112" t="s">
        <v>188</v>
      </c>
      <c r="T10" s="112"/>
    </row>
    <row r="11" spans="1:20" x14ac:dyDescent="0.25">
      <c r="A11" s="11" t="s">
        <v>169</v>
      </c>
      <c r="B11" s="107">
        <f ca="1">IF(E11&gt;D11,D11,E11)</f>
        <v>0</v>
      </c>
      <c r="C11" s="12" t="s">
        <v>34</v>
      </c>
      <c r="D11" s="113">
        <f ca="1">B10-B8</f>
        <v>180</v>
      </c>
      <c r="E11" s="108">
        <v>0</v>
      </c>
      <c r="F11" s="12"/>
      <c r="G11" s="112"/>
      <c r="H11" s="112"/>
      <c r="I11" s="113"/>
      <c r="J11" s="112"/>
      <c r="K11" s="112"/>
      <c r="L11" s="112"/>
      <c r="M11" s="115"/>
      <c r="N11" s="112"/>
      <c r="O11" s="112"/>
      <c r="P11" s="112"/>
      <c r="Q11" s="112"/>
      <c r="R11" s="112"/>
      <c r="S11" s="112"/>
      <c r="T11" s="112"/>
    </row>
    <row r="12" spans="1:20" x14ac:dyDescent="0.25">
      <c r="A12" s="11" t="s">
        <v>184</v>
      </c>
      <c r="B12" s="107">
        <v>0</v>
      </c>
      <c r="C12" s="12" t="s">
        <v>185</v>
      </c>
      <c r="D12" s="113"/>
      <c r="E12" s="108"/>
      <c r="F12" s="12"/>
      <c r="G12" s="119">
        <v>15</v>
      </c>
      <c r="H12" s="112"/>
      <c r="I12" s="113"/>
      <c r="J12" s="112">
        <f>$B$12</f>
        <v>0</v>
      </c>
      <c r="K12" s="116">
        <f ca="1">0.5*$B$27*$B$28*$B$29*((G12+$B$31)*1000/3600)^2</f>
        <v>6.4157248263888897</v>
      </c>
      <c r="L12" s="116">
        <f t="shared" ref="L12:L21" ca="1" si="0">($B$8+$B$11)*9.81*$B$37</f>
        <v>165.54374999999999</v>
      </c>
      <c r="M12" s="124">
        <f ca="1">SUM(J12:L12)</f>
        <v>171.95947482638888</v>
      </c>
      <c r="N12" s="112"/>
      <c r="O12" s="112"/>
      <c r="P12" s="112"/>
      <c r="Q12" s="116">
        <f t="shared" ref="Q12:Q21" ca="1" si="1">G12*1000/60/$B$36*1000/(2*PI())*$B$22</f>
        <v>701.8528916339136</v>
      </c>
      <c r="R12" s="117">
        <f t="shared" ref="R12:R21" ca="1" si="2">M12*G12/3600/$B$23*100</f>
        <v>0.77880196932241341</v>
      </c>
      <c r="S12" s="118">
        <f ca="1">R12*1000/(Q12*2*PI()/60)</f>
        <v>10.596253253482393</v>
      </c>
      <c r="T12" s="112"/>
    </row>
    <row r="13" spans="1:20" x14ac:dyDescent="0.25">
      <c r="A13" s="122"/>
      <c r="B13" s="112"/>
      <c r="C13" s="112"/>
      <c r="D13" s="112"/>
      <c r="E13" s="108"/>
      <c r="F13" s="12"/>
      <c r="G13" s="112">
        <v>30</v>
      </c>
      <c r="H13" s="112"/>
      <c r="I13" s="113"/>
      <c r="J13" s="112">
        <f t="shared" ref="J13:J21" si="3">$B$12</f>
        <v>0</v>
      </c>
      <c r="K13" s="116">
        <f t="shared" ref="K13:K21" ca="1" si="4">0.5*$B$27*$B$28*$B$29*((G13+$B$31)*1000/3600)^2</f>
        <v>25.662899305555559</v>
      </c>
      <c r="L13" s="116">
        <f t="shared" ca="1" si="0"/>
        <v>165.54374999999999</v>
      </c>
      <c r="M13" s="124">
        <f t="shared" ref="M13:M21" ca="1" si="5">SUM(J13:L13)</f>
        <v>191.20664930555554</v>
      </c>
      <c r="N13" s="112"/>
      <c r="O13" s="112"/>
      <c r="P13" s="112"/>
      <c r="Q13" s="116">
        <f t="shared" ca="1" si="1"/>
        <v>1403.7057832678272</v>
      </c>
      <c r="R13" s="117">
        <f t="shared" ca="1" si="2"/>
        <v>1.7319442871880031</v>
      </c>
      <c r="S13" s="118">
        <f t="shared" ref="S13:S21" ca="1" si="6">R13*1000/(Q13*2*PI()/60)</f>
        <v>11.782276503443583</v>
      </c>
      <c r="T13" s="112"/>
    </row>
    <row r="14" spans="1:20" x14ac:dyDescent="0.25">
      <c r="A14" s="169" t="s">
        <v>29</v>
      </c>
      <c r="B14" s="170"/>
      <c r="C14" s="112"/>
      <c r="D14" s="112"/>
      <c r="E14" s="12"/>
      <c r="F14" s="12"/>
      <c r="G14" s="112">
        <v>50</v>
      </c>
      <c r="H14" s="112"/>
      <c r="I14" s="113"/>
      <c r="J14" s="112">
        <f t="shared" si="3"/>
        <v>0</v>
      </c>
      <c r="K14" s="116">
        <f t="shared" ca="1" si="4"/>
        <v>71.285831404320987</v>
      </c>
      <c r="L14" s="116">
        <f t="shared" ca="1" si="0"/>
        <v>165.54374999999999</v>
      </c>
      <c r="M14" s="124">
        <f t="shared" ca="1" si="5"/>
        <v>236.82958140432098</v>
      </c>
      <c r="N14" s="112"/>
      <c r="O14" s="112"/>
      <c r="P14" s="112"/>
      <c r="Q14" s="116">
        <f t="shared" ca="1" si="1"/>
        <v>2339.5096387797121</v>
      </c>
      <c r="R14" s="117">
        <f t="shared" ca="1" si="2"/>
        <v>3.5753258062246518</v>
      </c>
      <c r="S14" s="118">
        <f t="shared" ca="1" si="6"/>
        <v>14.593590873721956</v>
      </c>
      <c r="T14" s="112"/>
    </row>
    <row r="15" spans="1:20" x14ac:dyDescent="0.25">
      <c r="A15" s="11" t="s">
        <v>145</v>
      </c>
      <c r="B15" s="104" t="str">
        <f ca="1">Parameterliste!G37</f>
        <v>Asynchronmotor</v>
      </c>
      <c r="C15" s="12"/>
      <c r="D15" s="12"/>
      <c r="E15" s="12"/>
      <c r="F15" s="12"/>
      <c r="G15" s="112">
        <v>80</v>
      </c>
      <c r="H15" s="112"/>
      <c r="I15" s="113"/>
      <c r="J15" s="112">
        <f t="shared" si="3"/>
        <v>0</v>
      </c>
      <c r="K15" s="116">
        <f t="shared" ca="1" si="4"/>
        <v>182.49172839506173</v>
      </c>
      <c r="L15" s="116">
        <f t="shared" ca="1" si="0"/>
        <v>165.54374999999999</v>
      </c>
      <c r="M15" s="124">
        <f t="shared" ca="1" si="5"/>
        <v>348.03547839506172</v>
      </c>
      <c r="N15" s="112"/>
      <c r="O15" s="112"/>
      <c r="P15" s="112"/>
      <c r="Q15" s="116">
        <f t="shared" ca="1" si="1"/>
        <v>3743.2154220475381</v>
      </c>
      <c r="R15" s="117">
        <f t="shared" ca="1" si="2"/>
        <v>8.4066540675135677</v>
      </c>
      <c r="S15" s="118">
        <f t="shared" ca="1" si="6"/>
        <v>21.4461696512755</v>
      </c>
      <c r="T15" s="112"/>
    </row>
    <row r="16" spans="1:20" ht="18.75" x14ac:dyDescent="0.35">
      <c r="A16" s="11" t="s">
        <v>156</v>
      </c>
      <c r="B16" s="12">
        <f ca="1">Parameterliste!I37</f>
        <v>20</v>
      </c>
      <c r="C16" s="12" t="s">
        <v>143</v>
      </c>
      <c r="D16" s="12">
        <f ca="1">Parameterliste!J37</f>
        <v>0</v>
      </c>
      <c r="E16" s="12" t="s">
        <v>28</v>
      </c>
      <c r="F16" s="12"/>
      <c r="G16" s="112">
        <f ca="1">IF(100&lt;Parameterliste!$D$37,100,Parameterliste!$D$37)</f>
        <v>100</v>
      </c>
      <c r="H16" s="112"/>
      <c r="I16" s="113"/>
      <c r="J16" s="112">
        <f t="shared" si="3"/>
        <v>0</v>
      </c>
      <c r="K16" s="116">
        <f t="shared" ca="1" si="4"/>
        <v>285.14332561728395</v>
      </c>
      <c r="L16" s="116">
        <f t="shared" ca="1" si="0"/>
        <v>165.54374999999999</v>
      </c>
      <c r="M16" s="124">
        <f t="shared" ca="1" si="5"/>
        <v>450.68707561728394</v>
      </c>
      <c r="N16" s="112"/>
      <c r="O16" s="112"/>
      <c r="P16" s="112"/>
      <c r="Q16" s="116">
        <f t="shared" ca="1" si="1"/>
        <v>4679.0192775594242</v>
      </c>
      <c r="R16" s="117">
        <f t="shared" ca="1" si="2"/>
        <v>13.607701558492872</v>
      </c>
      <c r="S16" s="118">
        <f t="shared" ca="1" si="6"/>
        <v>27.771626984401841</v>
      </c>
      <c r="T16" s="112"/>
    </row>
    <row r="17" spans="1:20" ht="18.75" x14ac:dyDescent="0.35">
      <c r="A17" s="11" t="s">
        <v>157</v>
      </c>
      <c r="B17" s="12">
        <f ca="1">Parameterliste!K37</f>
        <v>148</v>
      </c>
      <c r="C17" s="12" t="s">
        <v>144</v>
      </c>
      <c r="D17" s="12">
        <f ca="1">Parameterliste!L37</f>
        <v>0</v>
      </c>
      <c r="E17" s="12" t="s">
        <v>28</v>
      </c>
      <c r="F17" s="12"/>
      <c r="G17" s="112">
        <f ca="1">IF(120&lt;Parameterliste!$D$37,120,Parameterliste!$D$37)</f>
        <v>105</v>
      </c>
      <c r="H17" s="112"/>
      <c r="I17" s="113"/>
      <c r="J17" s="112">
        <f t="shared" si="3"/>
        <v>0</v>
      </c>
      <c r="K17" s="116">
        <f t="shared" ca="1" si="4"/>
        <v>314.37051649305556</v>
      </c>
      <c r="L17" s="116">
        <f t="shared" ca="1" si="0"/>
        <v>165.54374999999999</v>
      </c>
      <c r="M17" s="124">
        <f t="shared" ca="1" si="5"/>
        <v>479.91426649305555</v>
      </c>
      <c r="N17" s="112"/>
      <c r="O17" s="112"/>
      <c r="P17" s="112"/>
      <c r="Q17" s="116">
        <f t="shared" ca="1" si="1"/>
        <v>4912.9702414373942</v>
      </c>
      <c r="R17" s="117">
        <f t="shared" ca="1" si="2"/>
        <v>15.214673303674767</v>
      </c>
      <c r="S17" s="118">
        <f t="shared" ca="1" si="6"/>
        <v>29.572625252861432</v>
      </c>
      <c r="T17" s="112"/>
    </row>
    <row r="18" spans="1:20" x14ac:dyDescent="0.25">
      <c r="A18" s="11"/>
      <c r="B18" s="12"/>
      <c r="C18" s="12"/>
      <c r="D18" s="12"/>
      <c r="E18" s="12"/>
      <c r="F18" s="12"/>
      <c r="G18" s="112">
        <f ca="1">IF(130&lt;Parameterliste!$D$37,130,Parameterliste!$D$37)</f>
        <v>105</v>
      </c>
      <c r="H18" s="112"/>
      <c r="I18" s="113"/>
      <c r="J18" s="112">
        <f t="shared" si="3"/>
        <v>0</v>
      </c>
      <c r="K18" s="116">
        <f t="shared" ca="1" si="4"/>
        <v>314.37051649305556</v>
      </c>
      <c r="L18" s="116">
        <f t="shared" ca="1" si="0"/>
        <v>165.54374999999999</v>
      </c>
      <c r="M18" s="124">
        <f t="shared" ca="1" si="5"/>
        <v>479.91426649305555</v>
      </c>
      <c r="N18" s="112"/>
      <c r="O18" s="112"/>
      <c r="P18" s="112"/>
      <c r="Q18" s="116">
        <f t="shared" ca="1" si="1"/>
        <v>4912.9702414373942</v>
      </c>
      <c r="R18" s="117">
        <f t="shared" ca="1" si="2"/>
        <v>15.214673303674767</v>
      </c>
      <c r="S18" s="118">
        <f t="shared" ca="1" si="6"/>
        <v>29.572625252861432</v>
      </c>
      <c r="T18" s="112"/>
    </row>
    <row r="19" spans="1:20" x14ac:dyDescent="0.25">
      <c r="A19" s="105" t="s">
        <v>4</v>
      </c>
      <c r="B19" s="12"/>
      <c r="C19" s="12"/>
      <c r="D19" s="12"/>
      <c r="E19" s="12"/>
      <c r="F19" s="12"/>
      <c r="G19" s="112">
        <f ca="1">IF(150&lt;Parameterliste!$D$37,150,Parameterliste!$D$37)</f>
        <v>105</v>
      </c>
      <c r="H19" s="112"/>
      <c r="I19" s="113"/>
      <c r="J19" s="112">
        <f t="shared" si="3"/>
        <v>0</v>
      </c>
      <c r="K19" s="116">
        <f t="shared" ca="1" si="4"/>
        <v>314.37051649305556</v>
      </c>
      <c r="L19" s="116">
        <f t="shared" ca="1" si="0"/>
        <v>165.54374999999999</v>
      </c>
      <c r="M19" s="124">
        <f t="shared" ca="1" si="5"/>
        <v>479.91426649305555</v>
      </c>
      <c r="N19" s="112"/>
      <c r="O19" s="112"/>
      <c r="P19" s="112"/>
      <c r="Q19" s="116">
        <f t="shared" ca="1" si="1"/>
        <v>4912.9702414373942</v>
      </c>
      <c r="R19" s="117">
        <f t="shared" ca="1" si="2"/>
        <v>15.214673303674767</v>
      </c>
      <c r="S19" s="118">
        <f t="shared" ca="1" si="6"/>
        <v>29.572625252861432</v>
      </c>
      <c r="T19" s="112"/>
    </row>
    <row r="20" spans="1:20" x14ac:dyDescent="0.25">
      <c r="A20" s="11" t="s">
        <v>146</v>
      </c>
      <c r="B20" s="104" t="str">
        <f ca="1">Parameterliste!Q37</f>
        <v>Frontantrieb</v>
      </c>
      <c r="C20" s="12"/>
      <c r="D20" s="12"/>
      <c r="E20" s="12"/>
      <c r="F20" s="12"/>
      <c r="G20" s="112">
        <f ca="1">IF(180&lt;Parameterliste!$D$37,180,Parameterliste!$D$37)</f>
        <v>105</v>
      </c>
      <c r="H20" s="112"/>
      <c r="I20" s="113"/>
      <c r="J20" s="112">
        <f t="shared" si="3"/>
        <v>0</v>
      </c>
      <c r="K20" s="116">
        <f t="shared" ca="1" si="4"/>
        <v>314.37051649305556</v>
      </c>
      <c r="L20" s="116">
        <f t="shared" ca="1" si="0"/>
        <v>165.54374999999999</v>
      </c>
      <c r="M20" s="124">
        <f t="shared" ca="1" si="5"/>
        <v>479.91426649305555</v>
      </c>
      <c r="N20" s="112"/>
      <c r="O20" s="112"/>
      <c r="P20" s="112"/>
      <c r="Q20" s="116">
        <f t="shared" ca="1" si="1"/>
        <v>4912.9702414373942</v>
      </c>
      <c r="R20" s="117">
        <f t="shared" ca="1" si="2"/>
        <v>15.214673303674767</v>
      </c>
      <c r="S20" s="118">
        <f t="shared" ca="1" si="6"/>
        <v>29.572625252861432</v>
      </c>
      <c r="T20" s="112"/>
    </row>
    <row r="21" spans="1:20" x14ac:dyDescent="0.25">
      <c r="A21" s="11" t="s">
        <v>150</v>
      </c>
      <c r="B21" s="104" t="str">
        <f ca="1">Parameterliste!R37</f>
        <v>Quer</v>
      </c>
      <c r="C21" s="12"/>
      <c r="D21" s="12"/>
      <c r="E21" s="12"/>
      <c r="F21" s="12"/>
      <c r="G21" s="112">
        <f ca="1">Parameterliste!D37</f>
        <v>105</v>
      </c>
      <c r="H21" s="112"/>
      <c r="I21" s="113"/>
      <c r="J21" s="112">
        <f t="shared" si="3"/>
        <v>0</v>
      </c>
      <c r="K21" s="116">
        <f t="shared" ca="1" si="4"/>
        <v>314.37051649305556</v>
      </c>
      <c r="L21" s="116">
        <f t="shared" ca="1" si="0"/>
        <v>165.54374999999999</v>
      </c>
      <c r="M21" s="124">
        <f t="shared" ca="1" si="5"/>
        <v>479.91426649305555</v>
      </c>
      <c r="N21" s="112"/>
      <c r="O21" s="112"/>
      <c r="P21" s="112"/>
      <c r="Q21" s="116">
        <f t="shared" ca="1" si="1"/>
        <v>4912.9702414373942</v>
      </c>
      <c r="R21" s="117">
        <f t="shared" ca="1" si="2"/>
        <v>15.214673303674767</v>
      </c>
      <c r="S21" s="118">
        <f t="shared" ca="1" si="6"/>
        <v>29.572625252861432</v>
      </c>
      <c r="T21" s="112"/>
    </row>
    <row r="22" spans="1:20" ht="18.75" x14ac:dyDescent="0.35">
      <c r="A22" s="11" t="s">
        <v>249</v>
      </c>
      <c r="B22" s="12">
        <f ca="1">Parameterliste!S37</f>
        <v>5</v>
      </c>
      <c r="C22" s="12"/>
      <c r="D22" s="12"/>
      <c r="E22" s="12"/>
      <c r="F22" s="12"/>
      <c r="G22" s="112"/>
      <c r="H22" s="112"/>
      <c r="I22" s="113"/>
      <c r="J22" s="112"/>
      <c r="K22" s="112"/>
      <c r="L22" s="112"/>
      <c r="M22" s="112"/>
      <c r="N22" s="112"/>
      <c r="O22" s="112"/>
      <c r="P22" s="112"/>
      <c r="Q22" s="112"/>
      <c r="R22" s="112"/>
      <c r="S22" s="112"/>
      <c r="T22" s="112"/>
    </row>
    <row r="23" spans="1:20" ht="18.75" x14ac:dyDescent="0.35">
      <c r="A23" s="11" t="s">
        <v>155</v>
      </c>
      <c r="B23" s="12">
        <f ca="1">Parameterliste!T37</f>
        <v>92</v>
      </c>
      <c r="C23" s="12" t="s">
        <v>15</v>
      </c>
      <c r="D23" s="12"/>
      <c r="E23" s="12"/>
      <c r="F23" s="12"/>
      <c r="G23" s="112"/>
      <c r="H23" s="112"/>
      <c r="I23" s="113"/>
      <c r="J23" s="112"/>
      <c r="K23" s="112"/>
      <c r="L23" s="112"/>
      <c r="M23" s="112"/>
      <c r="N23" s="112"/>
      <c r="O23" s="112"/>
      <c r="P23" s="112"/>
      <c r="Q23" s="112"/>
      <c r="R23" s="112"/>
      <c r="S23" s="112"/>
      <c r="T23" s="112"/>
    </row>
    <row r="24" spans="1:20" x14ac:dyDescent="0.25">
      <c r="A24" s="11"/>
      <c r="B24" s="12"/>
      <c r="C24" s="12"/>
      <c r="D24" s="12"/>
      <c r="E24" s="12"/>
      <c r="F24" s="12"/>
      <c r="G24" s="115" t="s">
        <v>197</v>
      </c>
      <c r="H24" s="112"/>
      <c r="I24" s="113"/>
      <c r="J24" s="112"/>
      <c r="K24" s="112"/>
      <c r="L24" s="112"/>
      <c r="M24" s="112"/>
      <c r="N24" s="112"/>
      <c r="O24" s="112"/>
      <c r="P24" s="112"/>
      <c r="Q24" s="112"/>
      <c r="R24" s="112"/>
      <c r="S24" s="112"/>
      <c r="T24" s="112"/>
    </row>
    <row r="25" spans="1:20" x14ac:dyDescent="0.25">
      <c r="A25" s="105" t="s">
        <v>179</v>
      </c>
      <c r="B25" s="12"/>
      <c r="C25" s="12"/>
      <c r="D25" s="12"/>
      <c r="E25" s="12"/>
      <c r="F25" s="12"/>
      <c r="G25" s="112"/>
      <c r="H25" s="112"/>
      <c r="I25" s="113"/>
      <c r="J25" s="112"/>
      <c r="K25" s="112"/>
      <c r="L25" s="112"/>
      <c r="M25" s="112"/>
      <c r="N25" s="112"/>
      <c r="O25" s="112"/>
      <c r="P25" s="112"/>
      <c r="Q25" s="112"/>
      <c r="R25" s="112"/>
      <c r="S25" s="112"/>
      <c r="T25" s="112"/>
    </row>
    <row r="26" spans="1:20" ht="15.75" customHeight="1" x14ac:dyDescent="0.25">
      <c r="A26" s="11" t="s">
        <v>161</v>
      </c>
      <c r="B26" s="104" t="str">
        <f ca="1">Parameterliste!Z37</f>
        <v>Fließheck</v>
      </c>
      <c r="C26" s="12"/>
      <c r="D26" s="12"/>
      <c r="E26" s="12"/>
      <c r="F26" s="12"/>
      <c r="G26" s="171" t="s">
        <v>194</v>
      </c>
      <c r="H26" s="171" t="s">
        <v>8</v>
      </c>
      <c r="I26" s="113"/>
      <c r="J26" s="173" t="s">
        <v>11</v>
      </c>
      <c r="K26" s="173" t="s">
        <v>13</v>
      </c>
      <c r="L26" s="173" t="s">
        <v>12</v>
      </c>
      <c r="M26" s="171" t="s">
        <v>200</v>
      </c>
      <c r="N26" s="171" t="s">
        <v>195</v>
      </c>
      <c r="O26" s="175" t="s">
        <v>201</v>
      </c>
      <c r="P26" s="173"/>
      <c r="Q26" s="171" t="s">
        <v>204</v>
      </c>
      <c r="R26" s="171" t="s">
        <v>205</v>
      </c>
      <c r="S26" s="171" t="s">
        <v>206</v>
      </c>
      <c r="T26" s="112"/>
    </row>
    <row r="27" spans="1:20" ht="18" x14ac:dyDescent="0.25">
      <c r="A27" s="12" t="s">
        <v>168</v>
      </c>
      <c r="B27" s="12">
        <f ca="1">Parameterliste!AB37</f>
        <v>1.94</v>
      </c>
      <c r="C27" s="12" t="s">
        <v>163</v>
      </c>
      <c r="D27" s="12"/>
      <c r="E27" s="12"/>
      <c r="F27" s="12"/>
      <c r="G27" s="172"/>
      <c r="H27" s="172"/>
      <c r="I27" s="113"/>
      <c r="J27" s="174"/>
      <c r="K27" s="174"/>
      <c r="L27" s="174"/>
      <c r="M27" s="172"/>
      <c r="N27" s="172"/>
      <c r="O27" s="176"/>
      <c r="P27" s="174"/>
      <c r="Q27" s="172"/>
      <c r="R27" s="172"/>
      <c r="S27" s="172"/>
      <c r="T27" s="112"/>
    </row>
    <row r="28" spans="1:20" ht="18.75" x14ac:dyDescent="0.35">
      <c r="A28" s="12" t="s">
        <v>162</v>
      </c>
      <c r="B28" s="12">
        <f ca="1">Parameterliste!AA37</f>
        <v>0.311</v>
      </c>
      <c r="C28" s="12"/>
      <c r="D28" s="12"/>
      <c r="E28" s="12"/>
      <c r="F28" s="12"/>
      <c r="G28" s="112" t="s">
        <v>189</v>
      </c>
      <c r="H28" s="112" t="s">
        <v>193</v>
      </c>
      <c r="I28" s="113"/>
      <c r="J28" s="112" t="s">
        <v>191</v>
      </c>
      <c r="K28" s="112" t="s">
        <v>190</v>
      </c>
      <c r="L28" s="112" t="s">
        <v>192</v>
      </c>
      <c r="M28" s="112" t="s">
        <v>199</v>
      </c>
      <c r="N28" s="112" t="s">
        <v>198</v>
      </c>
      <c r="O28" s="115" t="s">
        <v>202</v>
      </c>
      <c r="P28" s="112"/>
      <c r="Q28" s="112" t="s">
        <v>186</v>
      </c>
      <c r="R28" s="112" t="s">
        <v>187</v>
      </c>
      <c r="S28" s="112" t="s">
        <v>188</v>
      </c>
      <c r="T28" s="112"/>
    </row>
    <row r="29" spans="1:20" ht="18" x14ac:dyDescent="0.25">
      <c r="A29" s="12" t="s">
        <v>171</v>
      </c>
      <c r="B29" s="13">
        <v>1.2250000000000001</v>
      </c>
      <c r="C29" s="12" t="s">
        <v>170</v>
      </c>
      <c r="D29" s="12"/>
      <c r="E29" s="12"/>
      <c r="F29" s="12"/>
      <c r="G29" s="120"/>
      <c r="H29" s="120"/>
      <c r="I29" s="123"/>
      <c r="J29" s="120"/>
      <c r="K29" s="120"/>
      <c r="L29" s="120"/>
      <c r="M29" s="120"/>
      <c r="N29" s="112"/>
      <c r="O29" s="115"/>
      <c r="P29" s="112"/>
      <c r="Q29" s="112"/>
      <c r="R29" s="112"/>
      <c r="S29" s="112"/>
      <c r="T29" s="112"/>
    </row>
    <row r="30" spans="1:20" x14ac:dyDescent="0.25">
      <c r="A30" s="12" t="s">
        <v>196</v>
      </c>
      <c r="B30" s="12"/>
      <c r="C30" s="12"/>
      <c r="D30" s="12"/>
      <c r="E30" s="12"/>
      <c r="F30" s="12"/>
      <c r="G30" s="125">
        <v>50</v>
      </c>
      <c r="H30" s="125">
        <v>12</v>
      </c>
      <c r="I30" s="123">
        <f>ATAN(H30/100)</f>
        <v>0.11942892601833845</v>
      </c>
      <c r="J30" s="120">
        <f>$B$12</f>
        <v>0</v>
      </c>
      <c r="K30" s="121">
        <f ca="1">0.5*$B$27*$B$28*$B$29*((G30+$B$31)*1000/3600)^2</f>
        <v>71.285831404320987</v>
      </c>
      <c r="L30" s="121">
        <f t="shared" ref="L30:L36" ca="1" si="7">($B$8+$B$11)*9.81*$B$37*COS(I30)</f>
        <v>164.36455513126941</v>
      </c>
      <c r="M30" s="121">
        <f ca="1">SUM(J30:L30)</f>
        <v>235.6503865355904</v>
      </c>
      <c r="N30" s="116">
        <f ca="1">($B$8+$B$11)*9.81*SIN(I30)</f>
        <v>1314.9164410501551</v>
      </c>
      <c r="O30" s="124">
        <f ca="1">M30+N30</f>
        <v>1550.5668275857454</v>
      </c>
      <c r="P30" s="112"/>
      <c r="Q30" s="116">
        <f t="shared" ref="Q30:Q36" ca="1" si="8">G30*1000/60/$B$36*1000/(2*PI())*$B$22</f>
        <v>2339.5096387797121</v>
      </c>
      <c r="R30" s="117">
        <f ca="1">O30*G30/3600/$B$23*100</f>
        <v>23.408315633842776</v>
      </c>
      <c r="S30" s="118">
        <f ca="1">R30*1000/(Q30*2*PI()/60)</f>
        <v>95.546923530298855</v>
      </c>
      <c r="T30" s="112"/>
    </row>
    <row r="31" spans="1:20" x14ac:dyDescent="0.25">
      <c r="A31" s="12"/>
      <c r="B31" s="13">
        <f ca="1">Parameterliste!B52</f>
        <v>0</v>
      </c>
      <c r="C31" s="12" t="s">
        <v>14</v>
      </c>
      <c r="D31" s="12"/>
      <c r="E31" s="12"/>
      <c r="F31" s="12"/>
      <c r="G31" s="12">
        <v>40</v>
      </c>
      <c r="H31" s="12">
        <v>10</v>
      </c>
      <c r="I31" s="123">
        <f t="shared" ref="I31" si="9">ATAN(H31/100)</f>
        <v>9.9668652491162038E-2</v>
      </c>
      <c r="J31" s="120">
        <f t="shared" ref="J31:J36" si="10">$B$12</f>
        <v>0</v>
      </c>
      <c r="K31" s="121">
        <f t="shared" ref="K31" ca="1" si="11">0.5*$B$27*$B$28*$B$29*((G31+$B$31)*1000/3600)^2</f>
        <v>45.622932098765432</v>
      </c>
      <c r="L31" s="121">
        <f t="shared" ca="1" si="7"/>
        <v>164.72218785682489</v>
      </c>
      <c r="M31" s="121">
        <f t="shared" ref="M31" ca="1" si="12">SUM(J31:L31)</f>
        <v>210.34511995559032</v>
      </c>
      <c r="N31" s="116">
        <f t="shared" ref="N31" ca="1" si="13">($B$8+$B$11)*9.81*SIN(I31)</f>
        <v>1098.1479190454995</v>
      </c>
      <c r="O31" s="124">
        <f t="shared" ref="O31" ca="1" si="14">M31+N31</f>
        <v>1308.4930390010898</v>
      </c>
      <c r="P31" s="112"/>
      <c r="Q31" s="116">
        <f t="shared" ca="1" si="8"/>
        <v>1871.6077110237691</v>
      </c>
      <c r="R31" s="117">
        <f t="shared" ref="R31" ca="1" si="15">O31*G31/3600/$B$23*100</f>
        <v>15.80305602658321</v>
      </c>
      <c r="S31" s="118">
        <f t="shared" ref="S31" ca="1" si="16">R31*1000/(Q31*2*PI()/60)</f>
        <v>80.630181242834468</v>
      </c>
      <c r="T31" s="112"/>
    </row>
    <row r="32" spans="1:20" x14ac:dyDescent="0.25">
      <c r="A32" s="12"/>
      <c r="B32" s="12"/>
      <c r="C32" s="12"/>
      <c r="D32" s="12"/>
      <c r="E32" s="12"/>
      <c r="F32" s="12"/>
      <c r="G32" s="12">
        <v>60</v>
      </c>
      <c r="H32" s="12">
        <v>6.5</v>
      </c>
      <c r="I32" s="123">
        <f>ATAN(H32/100)</f>
        <v>6.4908689693433469E-2</v>
      </c>
      <c r="J32" s="120">
        <f t="shared" si="10"/>
        <v>0</v>
      </c>
      <c r="K32" s="121">
        <f ca="1">0.5*$B$27*$B$28*$B$29*((G32+$B$31)*1000/3600)^2</f>
        <v>102.65159722222224</v>
      </c>
      <c r="L32" s="121">
        <f t="shared" ca="1" si="7"/>
        <v>165.19514308816809</v>
      </c>
      <c r="M32" s="121">
        <f ca="1">SUM(J32:L32)</f>
        <v>267.84674031039032</v>
      </c>
      <c r="N32" s="116">
        <f ca="1">($B$8+$B$11)*9.81*SIN(I32)</f>
        <v>715.84562004872862</v>
      </c>
      <c r="O32" s="124">
        <f ca="1">M32+N32</f>
        <v>983.69236035911899</v>
      </c>
      <c r="P32" s="112"/>
      <c r="Q32" s="116">
        <f t="shared" ca="1" si="8"/>
        <v>2807.4115665356544</v>
      </c>
      <c r="R32" s="117">
        <f ca="1">O32*G32/3600/$B$23*100</f>
        <v>17.820513774621723</v>
      </c>
      <c r="S32" s="118">
        <f ca="1">R32*1000/(Q32*2*PI()/60)</f>
        <v>60.615754871341984</v>
      </c>
      <c r="T32" s="112"/>
    </row>
    <row r="33" spans="1:49" x14ac:dyDescent="0.25">
      <c r="A33" s="10" t="s">
        <v>5</v>
      </c>
      <c r="B33" s="12"/>
      <c r="C33" s="12"/>
      <c r="D33" s="12"/>
      <c r="E33" s="12"/>
      <c r="F33" s="12"/>
      <c r="G33" s="12">
        <v>80</v>
      </c>
      <c r="H33" s="12">
        <v>5</v>
      </c>
      <c r="I33" s="123">
        <f>ATAN(H33/100)</f>
        <v>4.9958395721942765E-2</v>
      </c>
      <c r="J33" s="120">
        <f t="shared" si="10"/>
        <v>0</v>
      </c>
      <c r="K33" s="121">
        <f ca="1">0.5*$B$27*$B$28*$B$29*((G33+$B$31)*1000/3600)^2</f>
        <v>182.49172839506173</v>
      </c>
      <c r="L33" s="121">
        <f t="shared" ca="1" si="7"/>
        <v>165.33720749910918</v>
      </c>
      <c r="M33" s="121">
        <f ca="1">SUM(J33:L33)</f>
        <v>347.82893589417091</v>
      </c>
      <c r="N33" s="116">
        <f ca="1">($B$8+$B$11)*9.81*SIN(I33)</f>
        <v>551.12402499703069</v>
      </c>
      <c r="O33" s="124">
        <f ca="1">M33+N33</f>
        <v>898.95296089120166</v>
      </c>
      <c r="P33" s="112"/>
      <c r="Q33" s="116">
        <f t="shared" ca="1" si="8"/>
        <v>3743.2154220475381</v>
      </c>
      <c r="R33" s="117">
        <f ca="1">O33*G33/3600/$B$23*100</f>
        <v>21.71383963505318</v>
      </c>
      <c r="S33" s="118">
        <f ca="1">R33*1000/(Q33*2*PI()/60)</f>
        <v>55.394058665206174</v>
      </c>
      <c r="T33" s="112"/>
    </row>
    <row r="34" spans="1:49" x14ac:dyDescent="0.25">
      <c r="A34" s="12" t="s">
        <v>164</v>
      </c>
      <c r="B34" s="104" t="str">
        <f>Parameterliste!AL18</f>
        <v>175/65 R14</v>
      </c>
      <c r="C34" s="12"/>
      <c r="D34" s="12"/>
      <c r="E34" s="12"/>
      <c r="F34" s="12"/>
      <c r="G34" s="112">
        <f ca="1">IF(100&lt;Parameterliste!$D$37,100,Parameterliste!$D$37)</f>
        <v>100</v>
      </c>
      <c r="H34" s="12">
        <v>4.5</v>
      </c>
      <c r="I34" s="123">
        <f>ATAN(H34/100)</f>
        <v>4.4969661852327585E-2</v>
      </c>
      <c r="J34" s="120">
        <f t="shared" si="10"/>
        <v>0</v>
      </c>
      <c r="K34" s="121">
        <f ca="1">0.5*$B$27*$B$28*$B$29*((G34+$B$31)*1000/3600)^2</f>
        <v>285.14332561728395</v>
      </c>
      <c r="L34" s="121">
        <f t="shared" ca="1" si="7"/>
        <v>165.3763910866258</v>
      </c>
      <c r="M34" s="121">
        <f ca="1">SUM(J34:L34)</f>
        <v>450.51971670390975</v>
      </c>
      <c r="N34" s="116">
        <f ca="1">($B$8+$B$11)*9.81*SIN(I34)</f>
        <v>496.12917325987735</v>
      </c>
      <c r="O34" s="124">
        <f ca="1">M34+N34</f>
        <v>946.64888996378704</v>
      </c>
      <c r="P34" s="112"/>
      <c r="Q34" s="116">
        <f t="shared" ca="1" si="8"/>
        <v>4679.0192775594242</v>
      </c>
      <c r="R34" s="117">
        <f ca="1">O34*G34/3600/$B$23*100</f>
        <v>28.582394020645747</v>
      </c>
      <c r="S34" s="118">
        <f ca="1">R34*1000/(Q34*2*PI()/60)</f>
        <v>58.333112440076668</v>
      </c>
      <c r="T34" s="112"/>
    </row>
    <row r="35" spans="1:49" ht="18.75" x14ac:dyDescent="0.35">
      <c r="A35" s="12" t="s">
        <v>165</v>
      </c>
      <c r="B35" s="12">
        <f ca="1">Parameterliste!AR37</f>
        <v>1781</v>
      </c>
      <c r="C35" s="12" t="s">
        <v>23</v>
      </c>
      <c r="D35" s="12"/>
      <c r="E35" s="12"/>
      <c r="F35" s="12"/>
      <c r="G35" s="112">
        <f ca="1">IF(120&lt;Parameterliste!$D$37,120,Parameterliste!$D$37)</f>
        <v>105</v>
      </c>
      <c r="H35" s="12">
        <v>4</v>
      </c>
      <c r="I35" s="123">
        <f>ATAN(H35/100)</f>
        <v>3.9978687123290044E-2</v>
      </c>
      <c r="J35" s="120">
        <f t="shared" si="10"/>
        <v>0</v>
      </c>
      <c r="K35" s="121">
        <f ca="1">0.5*$B$27*$B$28*$B$29*((G35+$B$31)*1000/3600)^2</f>
        <v>314.37051649305556</v>
      </c>
      <c r="L35" s="121">
        <f t="shared" ca="1" si="7"/>
        <v>165.4114737104002</v>
      </c>
      <c r="M35" s="121">
        <f ca="1">SUM(J35:L35)</f>
        <v>479.78199020345573</v>
      </c>
      <c r="N35" s="116">
        <f ca="1">($B$8+$B$11)*9.81*SIN(I35)</f>
        <v>441.097263227734</v>
      </c>
      <c r="O35" s="124">
        <f ca="1">M35+N35</f>
        <v>920.87925343118968</v>
      </c>
      <c r="P35" s="112"/>
      <c r="Q35" s="116">
        <f t="shared" ca="1" si="8"/>
        <v>4912.9702414373942</v>
      </c>
      <c r="R35" s="117">
        <f ca="1">O35*G35/3600/$B$23*100</f>
        <v>29.194541548996046</v>
      </c>
      <c r="S35" s="118">
        <f ca="1">R35*1000/(Q35*2*PI()/60)</f>
        <v>56.745170890329106</v>
      </c>
      <c r="T35" s="112"/>
    </row>
    <row r="36" spans="1:49" ht="18.75" x14ac:dyDescent="0.35">
      <c r="A36" s="12" t="s">
        <v>166</v>
      </c>
      <c r="B36" s="106">
        <f ca="1">B35/(2*PI())</f>
        <v>283.45495364666561</v>
      </c>
      <c r="C36" s="12" t="s">
        <v>23</v>
      </c>
      <c r="D36" s="12"/>
      <c r="E36" s="12"/>
      <c r="F36" s="12"/>
      <c r="G36" s="112">
        <f ca="1">IF(140&lt;Parameterliste!$D$37,140,Parameterliste!$D$37)</f>
        <v>105</v>
      </c>
      <c r="H36" s="12">
        <v>4</v>
      </c>
      <c r="I36" s="123">
        <f>ATAN(H36/100)</f>
        <v>3.9978687123290044E-2</v>
      </c>
      <c r="J36" s="120">
        <f t="shared" si="10"/>
        <v>0</v>
      </c>
      <c r="K36" s="121">
        <f ca="1">0.5*$B$27*$B$28*$B$29*((G36+$B$31)*1000/3600)^2</f>
        <v>314.37051649305556</v>
      </c>
      <c r="L36" s="121">
        <f t="shared" ca="1" si="7"/>
        <v>165.4114737104002</v>
      </c>
      <c r="M36" s="121">
        <f ca="1">SUM(J36:L36)</f>
        <v>479.78199020345573</v>
      </c>
      <c r="N36" s="116">
        <f ca="1">($B$8+$B$11)*9.81*SIN(I36)</f>
        <v>441.097263227734</v>
      </c>
      <c r="O36" s="124">
        <f ca="1">M36+N36</f>
        <v>920.87925343118968</v>
      </c>
      <c r="P36" s="112"/>
      <c r="Q36" s="116">
        <f t="shared" ca="1" si="8"/>
        <v>4912.9702414373942</v>
      </c>
      <c r="R36" s="117">
        <f ca="1">O36*G36/3600/$B$23*100</f>
        <v>29.194541548996046</v>
      </c>
      <c r="S36" s="118">
        <f ca="1">R36*1000/(Q36*2*PI()/60)</f>
        <v>56.745170890329106</v>
      </c>
      <c r="T36" s="112"/>
    </row>
    <row r="37" spans="1:49" ht="18.75" x14ac:dyDescent="0.35">
      <c r="A37" s="12" t="s">
        <v>167</v>
      </c>
      <c r="B37" s="12">
        <f ca="1">Parameterliste!AS37</f>
        <v>1.4999999999999999E-2</v>
      </c>
      <c r="C37" s="12"/>
      <c r="D37" s="12"/>
      <c r="E37" s="12"/>
      <c r="F37" s="12"/>
      <c r="G37" s="12"/>
      <c r="H37" s="12"/>
      <c r="I37" s="113"/>
      <c r="J37" s="12"/>
      <c r="K37" s="12"/>
      <c r="L37" s="12"/>
      <c r="M37" s="12"/>
      <c r="N37" s="112"/>
      <c r="O37" s="112"/>
      <c r="P37" s="112"/>
      <c r="Q37" s="112"/>
      <c r="R37" s="112"/>
      <c r="S37" s="112"/>
      <c r="T37" s="112"/>
    </row>
    <row r="38" spans="1:49" ht="18.75" x14ac:dyDescent="0.35">
      <c r="A38" s="12" t="s">
        <v>256</v>
      </c>
      <c r="B38" s="12">
        <v>0</v>
      </c>
      <c r="C38" s="12"/>
      <c r="D38" s="12"/>
      <c r="E38" s="12"/>
      <c r="F38" s="12"/>
      <c r="G38" s="12"/>
      <c r="H38" s="12"/>
      <c r="I38" s="113"/>
      <c r="J38" s="12"/>
      <c r="K38" s="12"/>
      <c r="L38" s="12"/>
      <c r="M38" s="12"/>
      <c r="N38" s="12"/>
      <c r="O38" s="12"/>
      <c r="P38" s="12"/>
      <c r="Q38" s="12"/>
      <c r="R38" s="12"/>
      <c r="S38" s="12"/>
      <c r="T38" s="12"/>
    </row>
    <row r="39" spans="1:49" x14ac:dyDescent="0.25">
      <c r="A39" s="12"/>
      <c r="B39" s="12"/>
      <c r="C39" s="12"/>
      <c r="D39" s="12"/>
      <c r="E39" s="12"/>
      <c r="F39" s="12"/>
      <c r="G39" s="12"/>
      <c r="H39" s="12"/>
      <c r="I39" s="113"/>
      <c r="J39" s="12"/>
      <c r="K39" s="12"/>
      <c r="L39" s="12"/>
      <c r="M39" s="12"/>
      <c r="N39" s="12"/>
      <c r="O39" s="12"/>
      <c r="P39" s="12"/>
      <c r="Q39" s="12"/>
      <c r="R39" s="12"/>
      <c r="S39" s="12"/>
      <c r="T39" s="12"/>
    </row>
    <row r="40" spans="1:49" x14ac:dyDescent="0.25">
      <c r="A40" s="12"/>
      <c r="B40" s="12"/>
      <c r="C40" s="12"/>
      <c r="D40" s="12"/>
      <c r="E40" s="12"/>
      <c r="F40" s="12"/>
      <c r="G40" s="12"/>
      <c r="H40" s="12"/>
      <c r="I40" s="113"/>
      <c r="J40" s="12"/>
      <c r="K40" s="12"/>
      <c r="L40" s="12"/>
      <c r="M40" s="12"/>
      <c r="N40" s="12"/>
      <c r="O40" s="12"/>
      <c r="P40" s="12"/>
      <c r="Q40" s="12"/>
      <c r="R40" s="12"/>
      <c r="S40" s="12"/>
      <c r="T40" s="12"/>
    </row>
    <row r="43" spans="1:49" x14ac:dyDescent="0.25">
      <c r="A43" s="4" t="s">
        <v>222</v>
      </c>
      <c r="B43" s="4" t="s">
        <v>9</v>
      </c>
      <c r="J43" s="165" t="s">
        <v>294</v>
      </c>
      <c r="K43" s="114"/>
      <c r="L43" s="114"/>
      <c r="O43" s="114"/>
      <c r="P43" s="114"/>
      <c r="Q43" s="114">
        <v>12</v>
      </c>
      <c r="R43" s="114" t="s">
        <v>15</v>
      </c>
      <c r="S43" s="114">
        <v>24</v>
      </c>
      <c r="T43" s="114" t="s">
        <v>15</v>
      </c>
      <c r="U43" s="114">
        <v>36</v>
      </c>
      <c r="V43" s="114" t="s">
        <v>15</v>
      </c>
      <c r="W43" s="114">
        <v>16</v>
      </c>
      <c r="X43" s="114" t="s">
        <v>15</v>
      </c>
      <c r="Y43" s="114">
        <v>20</v>
      </c>
      <c r="Z43" s="114" t="s">
        <v>15</v>
      </c>
      <c r="AA43" s="114">
        <v>24</v>
      </c>
      <c r="AB43" s="114" t="s">
        <v>15</v>
      </c>
      <c r="AC43" s="114"/>
      <c r="AD43" s="4" t="s">
        <v>225</v>
      </c>
      <c r="AE43" s="114"/>
      <c r="AF43" s="114"/>
      <c r="AG43" s="114"/>
      <c r="AH43" s="114"/>
    </row>
    <row r="44" spans="1:49" x14ac:dyDescent="0.25">
      <c r="B44" s="4" t="s">
        <v>220</v>
      </c>
      <c r="J44" s="114"/>
      <c r="K44" s="114"/>
      <c r="L44" s="114"/>
      <c r="O44" s="114"/>
      <c r="P44" s="114"/>
      <c r="Q44" s="114">
        <f>ATAN(Q43/100)</f>
        <v>0.11942892601833845</v>
      </c>
      <c r="R44" s="114" t="s">
        <v>229</v>
      </c>
      <c r="S44" s="114">
        <f>ATAN(S43/100)</f>
        <v>0.23554498072086333</v>
      </c>
      <c r="T44" s="114" t="s">
        <v>229</v>
      </c>
      <c r="U44" s="114">
        <f t="shared" ref="U44" si="17">ATAN(U43/100)</f>
        <v>0.34555558058171215</v>
      </c>
      <c r="V44" s="114" t="s">
        <v>229</v>
      </c>
      <c r="W44" s="114">
        <f t="shared" ref="W44:Y44" si="18">ATAN(W43/100)</f>
        <v>0.15865526218640141</v>
      </c>
      <c r="X44" s="114" t="s">
        <v>229</v>
      </c>
      <c r="Y44" s="114">
        <f t="shared" si="18"/>
        <v>0.19739555984988078</v>
      </c>
      <c r="Z44" s="114" t="s">
        <v>229</v>
      </c>
      <c r="AA44" s="114">
        <f t="shared" ref="AA44" si="19">ATAN(AA43/100)</f>
        <v>0.23554498072086333</v>
      </c>
      <c r="AB44" s="114" t="s">
        <v>229</v>
      </c>
      <c r="AC44" s="114"/>
      <c r="AD44" s="114"/>
      <c r="AE44" s="114"/>
      <c r="AF44" s="114"/>
      <c r="AG44" s="114"/>
      <c r="AH44" s="114"/>
      <c r="AI44" s="4"/>
    </row>
    <row r="45" spans="1:49" x14ac:dyDescent="0.25">
      <c r="B45" s="128"/>
      <c r="C45" s="130"/>
      <c r="D45" s="131"/>
      <c r="E45" s="130"/>
      <c r="F45" s="131"/>
      <c r="G45" s="132"/>
      <c r="J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S45" s="2" t="s">
        <v>233</v>
      </c>
    </row>
    <row r="46" spans="1:49" ht="18.75" x14ac:dyDescent="0.35">
      <c r="B46" s="129" t="s">
        <v>215</v>
      </c>
      <c r="C46" s="178" t="s">
        <v>217</v>
      </c>
      <c r="D46" s="179"/>
      <c r="E46" s="178" t="s">
        <v>218</v>
      </c>
      <c r="F46" s="179"/>
      <c r="G46" s="133" t="s">
        <v>240</v>
      </c>
      <c r="J46" s="163" t="s">
        <v>217</v>
      </c>
      <c r="K46" s="163" t="s">
        <v>218</v>
      </c>
      <c r="L46" s="163" t="s">
        <v>299</v>
      </c>
      <c r="M46" s="163" t="s">
        <v>303</v>
      </c>
      <c r="N46" s="163" t="s">
        <v>306</v>
      </c>
      <c r="O46" s="164" t="s">
        <v>301</v>
      </c>
      <c r="P46" s="164"/>
      <c r="Q46" s="164" t="s">
        <v>302</v>
      </c>
      <c r="R46" s="164" t="s">
        <v>303</v>
      </c>
      <c r="S46" s="163"/>
      <c r="V46" s="133" t="s">
        <v>295</v>
      </c>
      <c r="W46" s="133" t="s">
        <v>296</v>
      </c>
      <c r="X46" s="133" t="s">
        <v>297</v>
      </c>
      <c r="Y46" s="133" t="s">
        <v>298</v>
      </c>
      <c r="Z46" s="133" t="s">
        <v>300</v>
      </c>
      <c r="AA46" s="133" t="s">
        <v>304</v>
      </c>
      <c r="AB46" s="133" t="s">
        <v>305</v>
      </c>
      <c r="AC46" s="133"/>
      <c r="AD46" s="178" t="s">
        <v>216</v>
      </c>
      <c r="AE46" s="179"/>
      <c r="AF46" s="178" t="s">
        <v>217</v>
      </c>
      <c r="AG46" s="179"/>
      <c r="AH46" s="178" t="s">
        <v>218</v>
      </c>
      <c r="AI46" s="179"/>
      <c r="AK46" s="133" t="s">
        <v>219</v>
      </c>
      <c r="AL46" s="178" t="s">
        <v>226</v>
      </c>
      <c r="AM46" s="179"/>
      <c r="AN46" s="141" t="s">
        <v>239</v>
      </c>
      <c r="AO46" s="140"/>
      <c r="AS46" s="2" t="s">
        <v>231</v>
      </c>
      <c r="AU46" s="2" t="s">
        <v>232</v>
      </c>
      <c r="AV46" s="2" t="s">
        <v>253</v>
      </c>
      <c r="AW46" s="2" t="s">
        <v>254</v>
      </c>
    </row>
    <row r="47" spans="1:49" x14ac:dyDescent="0.25">
      <c r="B47" s="126" t="s">
        <v>14</v>
      </c>
      <c r="C47" s="126" t="s">
        <v>221</v>
      </c>
      <c r="D47" s="131" t="s">
        <v>10</v>
      </c>
      <c r="E47" s="126" t="s">
        <v>221</v>
      </c>
      <c r="F47" s="131" t="s">
        <v>10</v>
      </c>
      <c r="G47" s="133" t="s">
        <v>221</v>
      </c>
      <c r="J47" s="163" t="s">
        <v>221</v>
      </c>
      <c r="K47" s="163" t="s">
        <v>221</v>
      </c>
      <c r="L47" s="163" t="s">
        <v>221</v>
      </c>
      <c r="M47" s="163" t="s">
        <v>221</v>
      </c>
      <c r="N47" s="163" t="s">
        <v>221</v>
      </c>
      <c r="O47" s="164" t="s">
        <v>221</v>
      </c>
      <c r="P47" s="164"/>
      <c r="Q47" s="164" t="s">
        <v>221</v>
      </c>
      <c r="R47" s="164" t="s">
        <v>221</v>
      </c>
      <c r="S47" s="163"/>
      <c r="V47" s="133" t="s">
        <v>221</v>
      </c>
      <c r="W47" s="133" t="s">
        <v>221</v>
      </c>
      <c r="X47" s="133" t="s">
        <v>221</v>
      </c>
      <c r="Y47" s="133" t="s">
        <v>221</v>
      </c>
      <c r="Z47" s="133" t="s">
        <v>221</v>
      </c>
      <c r="AA47" s="133" t="s">
        <v>221</v>
      </c>
      <c r="AB47" s="133" t="s">
        <v>221</v>
      </c>
      <c r="AC47" s="133"/>
      <c r="AD47" s="2" t="s">
        <v>221</v>
      </c>
      <c r="AE47" s="2" t="s">
        <v>10</v>
      </c>
      <c r="AF47" s="126" t="s">
        <v>221</v>
      </c>
      <c r="AG47" s="131" t="s">
        <v>10</v>
      </c>
      <c r="AH47" s="126" t="s">
        <v>221</v>
      </c>
      <c r="AI47" s="131" t="s">
        <v>10</v>
      </c>
      <c r="AK47" s="133" t="s">
        <v>185</v>
      </c>
      <c r="AL47" s="126" t="s">
        <v>221</v>
      </c>
      <c r="AM47" s="131" t="s">
        <v>10</v>
      </c>
      <c r="AN47" s="4" t="s">
        <v>221</v>
      </c>
      <c r="AS47" s="2" t="s">
        <v>60</v>
      </c>
      <c r="AT47" s="2" t="s">
        <v>230</v>
      </c>
      <c r="AU47" s="2" t="s">
        <v>61</v>
      </c>
      <c r="AV47" s="2" t="s">
        <v>221</v>
      </c>
      <c r="AW47" s="2" t="s">
        <v>61</v>
      </c>
    </row>
    <row r="48" spans="1:49" x14ac:dyDescent="0.25">
      <c r="C48" s="126"/>
      <c r="D48" s="131"/>
      <c r="E48" s="126"/>
      <c r="F48" s="131"/>
      <c r="G48" s="126"/>
      <c r="J48" s="163"/>
      <c r="K48" s="163"/>
      <c r="L48" s="167"/>
      <c r="M48" s="167"/>
      <c r="N48" s="167"/>
      <c r="O48" s="167"/>
      <c r="P48" s="167"/>
      <c r="Q48" s="167"/>
      <c r="R48" s="167"/>
      <c r="S48" s="167"/>
      <c r="X48" s="165"/>
      <c r="Y48" s="165"/>
      <c r="Z48" s="165"/>
      <c r="AA48" s="165"/>
      <c r="AB48" s="165"/>
      <c r="AC48" s="165"/>
      <c r="AF48" s="126"/>
      <c r="AG48" s="131"/>
      <c r="AH48" s="126"/>
      <c r="AI48" s="131"/>
      <c r="AK48" s="126"/>
      <c r="AN48" s="4"/>
    </row>
    <row r="49" spans="1:48" x14ac:dyDescent="0.25">
      <c r="A49" s="2">
        <v>0</v>
      </c>
      <c r="B49" s="127">
        <f ca="1">Auswahlblatt!$B$4*A49/250</f>
        <v>0</v>
      </c>
      <c r="C49" s="134">
        <f ca="1">0.5*$B$27*$B$28*$B$29*((B49+0)*1000/3600)^2</f>
        <v>0</v>
      </c>
      <c r="D49" s="131">
        <f ca="1">C49/G49*100</f>
        <v>0</v>
      </c>
      <c r="E49" s="134">
        <f ca="1">($B$8+Auswahlblatt!$B$11)*9.81*$B$37</f>
        <v>165.54374999999999</v>
      </c>
      <c r="F49" s="135">
        <f ca="1">E49/G49*100</f>
        <v>100</v>
      </c>
      <c r="G49" s="136">
        <f ca="1">C49+E49</f>
        <v>165.54374999999999</v>
      </c>
      <c r="J49" s="168">
        <f ca="1">0.5*$B$27*$B$28*$B$29*(B49*1000/3600)^2</f>
        <v>0</v>
      </c>
      <c r="K49" s="168">
        <f ca="1">$B$8*9.81*$B$37</f>
        <v>165.54374999999999</v>
      </c>
      <c r="L49" s="148">
        <f t="shared" ref="L49:L112" ca="1" si="20">$B$8*9.81*SIN($Q$44)</f>
        <v>1314.9164410501551</v>
      </c>
      <c r="M49" s="148">
        <f t="shared" ref="M49:M112" ca="1" si="21">$B$8*9.81*SIN($S$44)</f>
        <v>2575.5622467557964</v>
      </c>
      <c r="N49" s="148">
        <f t="shared" ref="N49:N112" ca="1" si="22">$B$8*9.81*SIN($U$44)</f>
        <v>3738.1927317250456</v>
      </c>
      <c r="O49" s="148">
        <f ca="1">$B$8*9.81*SIN($W$44)</f>
        <v>1743.6226678385185</v>
      </c>
      <c r="P49" s="148"/>
      <c r="Q49" s="148">
        <f ca="1">$B$8*9.81*SIN($Y$44)</f>
        <v>2164.3866964187837</v>
      </c>
      <c r="R49" s="148">
        <f ca="1">$B$8*9.81*SIN($AA$44)</f>
        <v>2575.5622467557964</v>
      </c>
      <c r="S49" s="148"/>
      <c r="V49" s="102">
        <f t="shared" ref="V49:V112" ca="1" si="23">J49+K49</f>
        <v>165.54374999999999</v>
      </c>
      <c r="W49" s="3">
        <f t="shared" ref="W49:W112" ca="1" si="24">V49+L49</f>
        <v>1480.4601910501551</v>
      </c>
      <c r="X49" s="166">
        <f t="shared" ref="X49:X112" ca="1" si="25">V49+M49</f>
        <v>2741.1059967557962</v>
      </c>
      <c r="Y49" s="166">
        <f t="shared" ref="Y49:Y112" ca="1" si="26">V49+N49</f>
        <v>3903.7364817250455</v>
      </c>
      <c r="Z49" s="166">
        <f ca="1">O49+V49</f>
        <v>1909.1664178385186</v>
      </c>
      <c r="AA49" s="166">
        <f ca="1">Q49+V49</f>
        <v>2329.9304464187835</v>
      </c>
      <c r="AB49" s="166">
        <f ca="1">R49+V49</f>
        <v>2741.1059967557962</v>
      </c>
      <c r="AC49" s="166"/>
      <c r="AD49" s="2">
        <f>$AQ$50</f>
        <v>0</v>
      </c>
      <c r="AE49" s="2">
        <f t="shared" ref="AE49:AE112" ca="1" si="27">AD49/AN49*100</f>
        <v>0</v>
      </c>
      <c r="AF49" s="134">
        <f t="shared" ref="AF49:AF112" ca="1" si="28">0.5*$B$27*$B$28*$B$29*((B49+$AQ$52)*1000/3600)^2</f>
        <v>0</v>
      </c>
      <c r="AG49" s="135">
        <f t="shared" ref="AG49:AG112" ca="1" si="29">AF49/AN49*100</f>
        <v>0</v>
      </c>
      <c r="AH49" s="134">
        <f t="shared" ref="AH49:AH112" ca="1" si="30">($B$8+$AQ$49)*9.81*$B$37</f>
        <v>165.54374999999999</v>
      </c>
      <c r="AI49" s="135">
        <f t="shared" ref="AI49:AI112" ca="1" si="31">AH49/AN49*100</f>
        <v>100</v>
      </c>
      <c r="AK49" s="136">
        <f ca="1">AF49+AH49+AD49</f>
        <v>165.54374999999999</v>
      </c>
      <c r="AL49" s="102">
        <f t="shared" ref="AL49:AL112" ca="1" si="32">($B$8+$AQ$49)*9.81*SIN($AQ$54)</f>
        <v>0</v>
      </c>
      <c r="AM49" s="3">
        <f ca="1">AL49/AN49*100</f>
        <v>0</v>
      </c>
      <c r="AN49" s="142">
        <f t="shared" ref="AN49:AN112" ca="1" si="33">AK49+AL49</f>
        <v>165.54374999999999</v>
      </c>
      <c r="AP49" s="2" t="s">
        <v>2</v>
      </c>
      <c r="AQ49" s="2">
        <f>Fahrwiderstand!$B$11</f>
        <v>0</v>
      </c>
      <c r="AR49" s="2" t="s">
        <v>34</v>
      </c>
      <c r="AS49" s="148">
        <f t="shared" ref="AS49:AS112" ca="1" si="34">B49*1000/60/$B$36*1000/(2*PI())*$B$22</f>
        <v>0</v>
      </c>
      <c r="AT49" s="2">
        <f ca="1">AS49*2*PI()/60</f>
        <v>0</v>
      </c>
      <c r="AU49" s="102">
        <f ca="1">IF($B$17*AT49&lt;$B$16*1000,$B$17,$B$16*1000/AT49)</f>
        <v>148</v>
      </c>
      <c r="AV49" s="102">
        <f ca="1">AU49*$B$22*$B$23/100/($B$36/1000)</f>
        <v>2401.7925643615172</v>
      </c>
    </row>
    <row r="50" spans="1:48" x14ac:dyDescent="0.25">
      <c r="A50" s="2">
        <v>1</v>
      </c>
      <c r="B50" s="127">
        <f ca="1">Auswahlblatt!$B$4*A50/250</f>
        <v>0.42</v>
      </c>
      <c r="C50" s="134">
        <f t="shared" ref="C50:C113" ca="1" si="35">0.5*$B$27*$B$28*$B$29*((B50+0)*1000/3600)^2</f>
        <v>5.0299282638888894E-3</v>
      </c>
      <c r="D50" s="131">
        <f t="shared" ref="D50:D113" ca="1" si="36">C50/G50*100</f>
        <v>3.0383360518080977E-3</v>
      </c>
      <c r="E50" s="134">
        <f ca="1">($B$8+Auswahlblatt!$B$11)*9.81*$B$37</f>
        <v>165.54374999999999</v>
      </c>
      <c r="F50" s="135">
        <f t="shared" ref="F50:F113" ca="1" si="37">E50/G50*100</f>
        <v>99.996961663948198</v>
      </c>
      <c r="G50" s="136">
        <f t="shared" ref="G50:G113" ca="1" si="38">C50+E50</f>
        <v>165.54877992826388</v>
      </c>
      <c r="J50" s="168">
        <f t="shared" ref="J50:J113" ca="1" si="39">0.5*$B$27*$B$28*$B$29*(B50*1000/3600)^2</f>
        <v>5.0299282638888894E-3</v>
      </c>
      <c r="K50" s="168">
        <f t="shared" ref="K50:K113" ca="1" si="40">$B$8*9.81*$B$37</f>
        <v>165.54374999999999</v>
      </c>
      <c r="L50" s="148">
        <f t="shared" ca="1" si="20"/>
        <v>1314.9164410501551</v>
      </c>
      <c r="M50" s="148">
        <f t="shared" ca="1" si="21"/>
        <v>2575.5622467557964</v>
      </c>
      <c r="N50" s="148">
        <f t="shared" ca="1" si="22"/>
        <v>3738.1927317250456</v>
      </c>
      <c r="O50" s="148">
        <f t="shared" ref="O50:O113" ca="1" si="41">$B$8*9.81*SIN($W$44)</f>
        <v>1743.6226678385185</v>
      </c>
      <c r="P50" s="148"/>
      <c r="Q50" s="148">
        <f t="shared" ref="Q50:Q113" ca="1" si="42">$B$8*9.81*SIN($Y$44)</f>
        <v>2164.3866964187837</v>
      </c>
      <c r="R50" s="148">
        <f t="shared" ref="R50:R113" ca="1" si="43">$B$8*9.81*SIN($AA$44)</f>
        <v>2575.5622467557964</v>
      </c>
      <c r="S50" s="148"/>
      <c r="V50" s="102">
        <f t="shared" ca="1" si="23"/>
        <v>165.54877992826388</v>
      </c>
      <c r="W50" s="3">
        <f t="shared" ca="1" si="24"/>
        <v>1480.465220978419</v>
      </c>
      <c r="X50" s="166">
        <f t="shared" ca="1" si="25"/>
        <v>2741.1110266840601</v>
      </c>
      <c r="Y50" s="166">
        <f t="shared" ca="1" si="26"/>
        <v>3903.7415116533093</v>
      </c>
      <c r="Z50" s="166">
        <f t="shared" ref="Z50:Z113" ca="1" si="44">O50+V50</f>
        <v>1909.1714477667824</v>
      </c>
      <c r="AA50" s="166">
        <f t="shared" ref="AA50:AA113" ca="1" si="45">Q50+V50</f>
        <v>2329.9354763470474</v>
      </c>
      <c r="AB50" s="166">
        <f t="shared" ref="AB50:AB113" ca="1" si="46">R50+V50</f>
        <v>2741.1110266840601</v>
      </c>
      <c r="AC50" s="114"/>
      <c r="AD50" s="2">
        <f t="shared" ref="AD50:AD113" si="47">$AQ$50</f>
        <v>0</v>
      </c>
      <c r="AE50" s="2">
        <f t="shared" ca="1" si="27"/>
        <v>0</v>
      </c>
      <c r="AF50" s="134">
        <f t="shared" ca="1" si="28"/>
        <v>5.0299282638888894E-3</v>
      </c>
      <c r="AG50" s="135">
        <f t="shared" ca="1" si="29"/>
        <v>3.0383360518080977E-3</v>
      </c>
      <c r="AH50" s="134">
        <f t="shared" ca="1" si="30"/>
        <v>165.54374999999999</v>
      </c>
      <c r="AI50" s="135">
        <f t="shared" ca="1" si="31"/>
        <v>99.996961663948198</v>
      </c>
      <c r="AK50" s="136">
        <f t="shared" ref="AK50:AK113" ca="1" si="48">AF50+AH50+AD50</f>
        <v>165.54877992826388</v>
      </c>
      <c r="AL50" s="102">
        <f t="shared" ca="1" si="32"/>
        <v>0</v>
      </c>
      <c r="AM50" s="3">
        <f t="shared" ref="AM50:AM113" ca="1" si="49">AL50/AN50*100</f>
        <v>0</v>
      </c>
      <c r="AN50" s="142">
        <f t="shared" ca="1" si="33"/>
        <v>165.54877992826388</v>
      </c>
      <c r="AP50" s="2" t="s">
        <v>11</v>
      </c>
      <c r="AQ50" s="2">
        <f>Fahrwiderstand!$B$13</f>
        <v>0</v>
      </c>
      <c r="AR50" s="2" t="s">
        <v>185</v>
      </c>
      <c r="AS50" s="148">
        <f t="shared" ca="1" si="34"/>
        <v>19.651880965749577</v>
      </c>
      <c r="AT50" s="2">
        <f t="shared" ref="AT50:AT113" ca="1" si="50">AS50*2*PI()/60</f>
        <v>2.0579401623739986</v>
      </c>
      <c r="AU50" s="102">
        <f t="shared" ref="AU50:AU113" ca="1" si="51">IF($B$17*AT50&lt;$B$16*1000,$B$17,$B$16*1000/AT50)</f>
        <v>148</v>
      </c>
      <c r="AV50" s="102">
        <f t="shared" ref="AV50:AV113" ca="1" si="52">AU50*$B$22*$B$23/100/($B$36/1000)</f>
        <v>2401.7925643615172</v>
      </c>
    </row>
    <row r="51" spans="1:48" x14ac:dyDescent="0.25">
      <c r="A51" s="2">
        <v>2</v>
      </c>
      <c r="B51" s="127">
        <f ca="1">Auswahlblatt!$B$4*A51/250</f>
        <v>0.84</v>
      </c>
      <c r="C51" s="134">
        <f t="shared" ca="1" si="35"/>
        <v>2.0119713055555558E-2</v>
      </c>
      <c r="D51" s="131">
        <f t="shared" ca="1" si="36"/>
        <v>1.2152236529881627E-2</v>
      </c>
      <c r="E51" s="134">
        <f ca="1">($B$8+Auswahlblatt!$B$11)*9.81*$B$37</f>
        <v>165.54374999999999</v>
      </c>
      <c r="F51" s="135">
        <f t="shared" ca="1" si="37"/>
        <v>99.987847763470114</v>
      </c>
      <c r="G51" s="136">
        <f t="shared" ca="1" si="38"/>
        <v>165.56386971305554</v>
      </c>
      <c r="J51" s="168">
        <f t="shared" ca="1" si="39"/>
        <v>2.0119713055555558E-2</v>
      </c>
      <c r="K51" s="168">
        <f t="shared" ca="1" si="40"/>
        <v>165.54374999999999</v>
      </c>
      <c r="L51" s="148">
        <f t="shared" ca="1" si="20"/>
        <v>1314.9164410501551</v>
      </c>
      <c r="M51" s="148">
        <f t="shared" ca="1" si="21"/>
        <v>2575.5622467557964</v>
      </c>
      <c r="N51" s="148">
        <f t="shared" ca="1" si="22"/>
        <v>3738.1927317250456</v>
      </c>
      <c r="O51" s="148">
        <f t="shared" ca="1" si="41"/>
        <v>1743.6226678385185</v>
      </c>
      <c r="P51" s="148"/>
      <c r="Q51" s="148">
        <f t="shared" ca="1" si="42"/>
        <v>2164.3866964187837</v>
      </c>
      <c r="R51" s="148">
        <f t="shared" ca="1" si="43"/>
        <v>2575.5622467557964</v>
      </c>
      <c r="S51" s="148"/>
      <c r="V51" s="102">
        <f t="shared" ca="1" si="23"/>
        <v>165.56386971305554</v>
      </c>
      <c r="W51" s="3">
        <f t="shared" ca="1" si="24"/>
        <v>1480.4803107632106</v>
      </c>
      <c r="X51" s="166">
        <f t="shared" ca="1" si="25"/>
        <v>2741.1261164688522</v>
      </c>
      <c r="Y51" s="166">
        <f t="shared" ca="1" si="26"/>
        <v>3903.7566014381014</v>
      </c>
      <c r="Z51" s="166">
        <f t="shared" ca="1" si="44"/>
        <v>1909.186537551574</v>
      </c>
      <c r="AA51" s="166">
        <f t="shared" ca="1" si="45"/>
        <v>2329.9505661318394</v>
      </c>
      <c r="AB51" s="166">
        <f t="shared" ca="1" si="46"/>
        <v>2741.1261164688522</v>
      </c>
      <c r="AC51" s="114"/>
      <c r="AD51" s="2">
        <f t="shared" si="47"/>
        <v>0</v>
      </c>
      <c r="AE51" s="2">
        <f t="shared" ca="1" si="27"/>
        <v>0</v>
      </c>
      <c r="AF51" s="134">
        <f t="shared" ca="1" si="28"/>
        <v>2.0119713055555558E-2</v>
      </c>
      <c r="AG51" s="135">
        <f t="shared" ca="1" si="29"/>
        <v>1.2152236529881627E-2</v>
      </c>
      <c r="AH51" s="134">
        <f t="shared" ca="1" si="30"/>
        <v>165.54374999999999</v>
      </c>
      <c r="AI51" s="135">
        <f t="shared" ca="1" si="31"/>
        <v>99.987847763470114</v>
      </c>
      <c r="AK51" s="136">
        <f t="shared" ca="1" si="48"/>
        <v>165.56386971305554</v>
      </c>
      <c r="AL51" s="102">
        <f t="shared" ca="1" si="32"/>
        <v>0</v>
      </c>
      <c r="AM51" s="3">
        <f t="shared" ca="1" si="49"/>
        <v>0</v>
      </c>
      <c r="AN51" s="142">
        <f t="shared" ca="1" si="33"/>
        <v>165.56386971305554</v>
      </c>
      <c r="AP51" s="2" t="s">
        <v>7</v>
      </c>
      <c r="AS51" s="148">
        <f t="shared" ca="1" si="34"/>
        <v>39.303761931499153</v>
      </c>
      <c r="AT51" s="2">
        <f t="shared" ca="1" si="50"/>
        <v>4.1158803247479971</v>
      </c>
      <c r="AU51" s="102">
        <f t="shared" ca="1" si="51"/>
        <v>148</v>
      </c>
      <c r="AV51" s="102">
        <f t="shared" ca="1" si="52"/>
        <v>2401.7925643615172</v>
      </c>
    </row>
    <row r="52" spans="1:48" x14ac:dyDescent="0.25">
      <c r="A52" s="2">
        <v>3</v>
      </c>
      <c r="B52" s="127">
        <f ca="1">Auswahlblatt!$B$4*A52/250</f>
        <v>1.26</v>
      </c>
      <c r="C52" s="134">
        <f t="shared" ca="1" si="35"/>
        <v>4.5269354374999994E-2</v>
      </c>
      <c r="D52" s="131">
        <f t="shared" ca="1" si="36"/>
        <v>2.7338379411571738E-2</v>
      </c>
      <c r="E52" s="134">
        <f ca="1">($B$8+Auswahlblatt!$B$11)*9.81*$B$37</f>
        <v>165.54374999999999</v>
      </c>
      <c r="F52" s="135">
        <f t="shared" ca="1" si="37"/>
        <v>99.972661620588426</v>
      </c>
      <c r="G52" s="136">
        <f t="shared" ca="1" si="38"/>
        <v>165.58901935437498</v>
      </c>
      <c r="J52" s="168">
        <f t="shared" ca="1" si="39"/>
        <v>4.5269354374999994E-2</v>
      </c>
      <c r="K52" s="168">
        <f t="shared" ca="1" si="40"/>
        <v>165.54374999999999</v>
      </c>
      <c r="L52" s="148">
        <f t="shared" ca="1" si="20"/>
        <v>1314.9164410501551</v>
      </c>
      <c r="M52" s="148">
        <f t="shared" ca="1" si="21"/>
        <v>2575.5622467557964</v>
      </c>
      <c r="N52" s="148">
        <f t="shared" ca="1" si="22"/>
        <v>3738.1927317250456</v>
      </c>
      <c r="O52" s="148">
        <f t="shared" ca="1" si="41"/>
        <v>1743.6226678385185</v>
      </c>
      <c r="P52" s="148"/>
      <c r="Q52" s="148">
        <f t="shared" ca="1" si="42"/>
        <v>2164.3866964187837</v>
      </c>
      <c r="R52" s="148">
        <f t="shared" ca="1" si="43"/>
        <v>2575.5622467557964</v>
      </c>
      <c r="S52" s="148"/>
      <c r="V52" s="102">
        <f t="shared" ca="1" si="23"/>
        <v>165.58901935437498</v>
      </c>
      <c r="W52" s="3">
        <f t="shared" ca="1" si="24"/>
        <v>1480.5054604045301</v>
      </c>
      <c r="X52" s="166">
        <f t="shared" ca="1" si="25"/>
        <v>2741.1512661101715</v>
      </c>
      <c r="Y52" s="166">
        <f t="shared" ca="1" si="26"/>
        <v>3903.7817510794207</v>
      </c>
      <c r="Z52" s="166">
        <f t="shared" ca="1" si="44"/>
        <v>1909.2116871928936</v>
      </c>
      <c r="AA52" s="166">
        <f t="shared" ca="1" si="45"/>
        <v>2329.9757157731588</v>
      </c>
      <c r="AB52" s="166">
        <f t="shared" ca="1" si="46"/>
        <v>2741.1512661101715</v>
      </c>
      <c r="AC52" s="114"/>
      <c r="AD52" s="2">
        <f t="shared" si="47"/>
        <v>0</v>
      </c>
      <c r="AE52" s="2">
        <f t="shared" ca="1" si="27"/>
        <v>0</v>
      </c>
      <c r="AF52" s="134">
        <f t="shared" ca="1" si="28"/>
        <v>4.5269354374999994E-2</v>
      </c>
      <c r="AG52" s="135">
        <f t="shared" ca="1" si="29"/>
        <v>2.7338379411571738E-2</v>
      </c>
      <c r="AH52" s="134">
        <f t="shared" ca="1" si="30"/>
        <v>165.54374999999999</v>
      </c>
      <c r="AI52" s="135">
        <f t="shared" ca="1" si="31"/>
        <v>99.972661620588426</v>
      </c>
      <c r="AK52" s="136">
        <f t="shared" ca="1" si="48"/>
        <v>165.58901935437498</v>
      </c>
      <c r="AL52" s="102">
        <f t="shared" ca="1" si="32"/>
        <v>0</v>
      </c>
      <c r="AM52" s="3">
        <f t="shared" ca="1" si="49"/>
        <v>0</v>
      </c>
      <c r="AN52" s="142">
        <f t="shared" ca="1" si="33"/>
        <v>165.58901935437498</v>
      </c>
      <c r="AQ52" s="2">
        <f ca="1">Fahrwiderstand!$B$16</f>
        <v>0</v>
      </c>
      <c r="AR52" s="2" t="s">
        <v>14</v>
      </c>
      <c r="AS52" s="148">
        <f t="shared" ca="1" si="34"/>
        <v>58.955642897248737</v>
      </c>
      <c r="AT52" s="2">
        <f t="shared" ca="1" si="50"/>
        <v>6.173820487121997</v>
      </c>
      <c r="AU52" s="102">
        <f t="shared" ca="1" si="51"/>
        <v>148</v>
      </c>
      <c r="AV52" s="102">
        <f t="shared" ca="1" si="52"/>
        <v>2401.7925643615172</v>
      </c>
    </row>
    <row r="53" spans="1:48" x14ac:dyDescent="0.25">
      <c r="A53" s="2">
        <v>4</v>
      </c>
      <c r="B53" s="127">
        <f ca="1">Auswahlblatt!$B$4*A53/250</f>
        <v>1.68</v>
      </c>
      <c r="C53" s="134">
        <f t="shared" ca="1" si="35"/>
        <v>8.047885222222223E-2</v>
      </c>
      <c r="D53" s="131">
        <f t="shared" ca="1" si="36"/>
        <v>4.8591231355425223E-2</v>
      </c>
      <c r="E53" s="134">
        <f ca="1">($B$8+Auswahlblatt!$B$11)*9.81*$B$37</f>
        <v>165.54374999999999</v>
      </c>
      <c r="F53" s="135">
        <f t="shared" ca="1" si="37"/>
        <v>99.951408768644569</v>
      </c>
      <c r="G53" s="136">
        <f t="shared" ca="1" si="38"/>
        <v>165.62422885222222</v>
      </c>
      <c r="J53" s="168">
        <f t="shared" ca="1" si="39"/>
        <v>8.047885222222223E-2</v>
      </c>
      <c r="K53" s="168">
        <f t="shared" ca="1" si="40"/>
        <v>165.54374999999999</v>
      </c>
      <c r="L53" s="148">
        <f t="shared" ca="1" si="20"/>
        <v>1314.9164410501551</v>
      </c>
      <c r="M53" s="148">
        <f t="shared" ca="1" si="21"/>
        <v>2575.5622467557964</v>
      </c>
      <c r="N53" s="148">
        <f t="shared" ca="1" si="22"/>
        <v>3738.1927317250456</v>
      </c>
      <c r="O53" s="148">
        <f t="shared" ca="1" si="41"/>
        <v>1743.6226678385185</v>
      </c>
      <c r="P53" s="148"/>
      <c r="Q53" s="148">
        <f t="shared" ca="1" si="42"/>
        <v>2164.3866964187837</v>
      </c>
      <c r="R53" s="148">
        <f t="shared" ca="1" si="43"/>
        <v>2575.5622467557964</v>
      </c>
      <c r="S53" s="148"/>
      <c r="V53" s="102">
        <f t="shared" ca="1" si="23"/>
        <v>165.62422885222222</v>
      </c>
      <c r="W53" s="3">
        <f t="shared" ca="1" si="24"/>
        <v>1480.5406699023772</v>
      </c>
      <c r="X53" s="166">
        <f t="shared" ca="1" si="25"/>
        <v>2741.1864756080186</v>
      </c>
      <c r="Y53" s="166">
        <f t="shared" ca="1" si="26"/>
        <v>3903.8169605772678</v>
      </c>
      <c r="Z53" s="166">
        <f t="shared" ca="1" si="44"/>
        <v>1909.2468966907406</v>
      </c>
      <c r="AA53" s="166">
        <f t="shared" ca="1" si="45"/>
        <v>2330.0109252710058</v>
      </c>
      <c r="AB53" s="166">
        <f t="shared" ca="1" si="46"/>
        <v>2741.1864756080186</v>
      </c>
      <c r="AC53" s="114"/>
      <c r="AD53" s="2">
        <f t="shared" si="47"/>
        <v>0</v>
      </c>
      <c r="AE53" s="2">
        <f t="shared" ca="1" si="27"/>
        <v>0</v>
      </c>
      <c r="AF53" s="134">
        <f t="shared" ca="1" si="28"/>
        <v>8.047885222222223E-2</v>
      </c>
      <c r="AG53" s="135">
        <f t="shared" ca="1" si="29"/>
        <v>4.8591231355425223E-2</v>
      </c>
      <c r="AH53" s="134">
        <f t="shared" ca="1" si="30"/>
        <v>165.54374999999999</v>
      </c>
      <c r="AI53" s="135">
        <f t="shared" ca="1" si="31"/>
        <v>99.951408768644569</v>
      </c>
      <c r="AK53" s="136">
        <f t="shared" ca="1" si="48"/>
        <v>165.62422885222222</v>
      </c>
      <c r="AL53" s="102">
        <f t="shared" ca="1" si="32"/>
        <v>0</v>
      </c>
      <c r="AM53" s="3">
        <f t="shared" ca="1" si="49"/>
        <v>0</v>
      </c>
      <c r="AN53" s="142">
        <f t="shared" ca="1" si="33"/>
        <v>165.62422885222222</v>
      </c>
      <c r="AP53" s="2" t="s">
        <v>8</v>
      </c>
      <c r="AQ53" s="2">
        <f>Fahrwiderstand!$B$18</f>
        <v>0</v>
      </c>
      <c r="AR53" s="2" t="s">
        <v>15</v>
      </c>
      <c r="AS53" s="148">
        <f t="shared" ca="1" si="34"/>
        <v>78.607523862998306</v>
      </c>
      <c r="AT53" s="2">
        <f t="shared" ca="1" si="50"/>
        <v>8.2317606494959943</v>
      </c>
      <c r="AU53" s="102">
        <f t="shared" ca="1" si="51"/>
        <v>148</v>
      </c>
      <c r="AV53" s="102">
        <f t="shared" ca="1" si="52"/>
        <v>2401.7925643615172</v>
      </c>
    </row>
    <row r="54" spans="1:48" x14ac:dyDescent="0.25">
      <c r="A54" s="2">
        <v>5</v>
      </c>
      <c r="B54" s="127">
        <f ca="1">Auswahlblatt!$B$4*A54/250</f>
        <v>2.1</v>
      </c>
      <c r="C54" s="134">
        <f t="shared" ca="1" si="35"/>
        <v>0.12574820659722225</v>
      </c>
      <c r="D54" s="131">
        <f t="shared" ca="1" si="36"/>
        <v>7.5903052739623E-2</v>
      </c>
      <c r="E54" s="134">
        <f ca="1">($B$8+Auswahlblatt!$B$11)*9.81*$B$37</f>
        <v>165.54374999999999</v>
      </c>
      <c r="F54" s="135">
        <f t="shared" ca="1" si="37"/>
        <v>99.924096947260381</v>
      </c>
      <c r="G54" s="136">
        <f t="shared" ca="1" si="38"/>
        <v>165.66949820659721</v>
      </c>
      <c r="J54" s="168">
        <f t="shared" ca="1" si="39"/>
        <v>0.12574820659722225</v>
      </c>
      <c r="K54" s="168">
        <f t="shared" ca="1" si="40"/>
        <v>165.54374999999999</v>
      </c>
      <c r="L54" s="148">
        <f t="shared" ca="1" si="20"/>
        <v>1314.9164410501551</v>
      </c>
      <c r="M54" s="148">
        <f t="shared" ca="1" si="21"/>
        <v>2575.5622467557964</v>
      </c>
      <c r="N54" s="148">
        <f t="shared" ca="1" si="22"/>
        <v>3738.1927317250456</v>
      </c>
      <c r="O54" s="148">
        <f t="shared" ca="1" si="41"/>
        <v>1743.6226678385185</v>
      </c>
      <c r="P54" s="148"/>
      <c r="Q54" s="148">
        <f t="shared" ca="1" si="42"/>
        <v>2164.3866964187837</v>
      </c>
      <c r="R54" s="148">
        <f t="shared" ca="1" si="43"/>
        <v>2575.5622467557964</v>
      </c>
      <c r="S54" s="148"/>
      <c r="V54" s="102">
        <f t="shared" ca="1" si="23"/>
        <v>165.66949820659721</v>
      </c>
      <c r="W54" s="3">
        <f t="shared" ca="1" si="24"/>
        <v>1480.5859392567522</v>
      </c>
      <c r="X54" s="166">
        <f t="shared" ca="1" si="25"/>
        <v>2741.2317449623938</v>
      </c>
      <c r="Y54" s="166">
        <f t="shared" ca="1" si="26"/>
        <v>3903.862229931643</v>
      </c>
      <c r="Z54" s="166">
        <f t="shared" ca="1" si="44"/>
        <v>1909.2921660451157</v>
      </c>
      <c r="AA54" s="166">
        <f t="shared" ca="1" si="45"/>
        <v>2330.0561946253811</v>
      </c>
      <c r="AB54" s="166">
        <f t="shared" ca="1" si="46"/>
        <v>2741.2317449623938</v>
      </c>
      <c r="AC54" s="114"/>
      <c r="AD54" s="2">
        <f t="shared" si="47"/>
        <v>0</v>
      </c>
      <c r="AE54" s="2">
        <f t="shared" ca="1" si="27"/>
        <v>0</v>
      </c>
      <c r="AF54" s="134">
        <f t="shared" ca="1" si="28"/>
        <v>0.12574820659722225</v>
      </c>
      <c r="AG54" s="135">
        <f t="shared" ca="1" si="29"/>
        <v>7.5903052739623E-2</v>
      </c>
      <c r="AH54" s="134">
        <f t="shared" ca="1" si="30"/>
        <v>165.54374999999999</v>
      </c>
      <c r="AI54" s="135">
        <f t="shared" ca="1" si="31"/>
        <v>99.924096947260381</v>
      </c>
      <c r="AK54" s="136">
        <f t="shared" ca="1" si="48"/>
        <v>165.66949820659721</v>
      </c>
      <c r="AL54" s="102">
        <f t="shared" ca="1" si="32"/>
        <v>0</v>
      </c>
      <c r="AM54" s="3">
        <f t="shared" ca="1" si="49"/>
        <v>0</v>
      </c>
      <c r="AN54" s="142">
        <f t="shared" ca="1" si="33"/>
        <v>165.66949820659721</v>
      </c>
      <c r="AQ54" s="2">
        <f>ATAN(AQ53/100)</f>
        <v>0</v>
      </c>
      <c r="AR54" s="2" t="s">
        <v>229</v>
      </c>
      <c r="AS54" s="148">
        <f t="shared" ca="1" si="34"/>
        <v>98.259404828747876</v>
      </c>
      <c r="AT54" s="2">
        <f t="shared" ca="1" si="50"/>
        <v>10.289700811869993</v>
      </c>
      <c r="AU54" s="102">
        <f t="shared" ca="1" si="51"/>
        <v>148</v>
      </c>
      <c r="AV54" s="102">
        <f t="shared" ca="1" si="52"/>
        <v>2401.7925643615172</v>
      </c>
    </row>
    <row r="55" spans="1:48" x14ac:dyDescent="0.25">
      <c r="A55" s="2">
        <v>6</v>
      </c>
      <c r="B55" s="127">
        <f ca="1">Auswahlblatt!$B$4*A55/250</f>
        <v>2.52</v>
      </c>
      <c r="C55" s="134">
        <f t="shared" ca="1" si="35"/>
        <v>0.18107741749999998</v>
      </c>
      <c r="D55" s="131">
        <f t="shared" ca="1" si="36"/>
        <v>0.10926390470380348</v>
      </c>
      <c r="E55" s="134">
        <f ca="1">($B$8+Auswahlblatt!$B$11)*9.81*$B$37</f>
        <v>165.54374999999999</v>
      </c>
      <c r="F55" s="135">
        <f t="shared" ca="1" si="37"/>
        <v>99.890736095296191</v>
      </c>
      <c r="G55" s="136">
        <f t="shared" ca="1" si="38"/>
        <v>165.72482741749999</v>
      </c>
      <c r="J55" s="168">
        <f t="shared" ca="1" si="39"/>
        <v>0.18107741749999998</v>
      </c>
      <c r="K55" s="168">
        <f t="shared" ca="1" si="40"/>
        <v>165.54374999999999</v>
      </c>
      <c r="L55" s="148">
        <f t="shared" ca="1" si="20"/>
        <v>1314.9164410501551</v>
      </c>
      <c r="M55" s="148">
        <f t="shared" ca="1" si="21"/>
        <v>2575.5622467557964</v>
      </c>
      <c r="N55" s="148">
        <f t="shared" ca="1" si="22"/>
        <v>3738.1927317250456</v>
      </c>
      <c r="O55" s="148">
        <f t="shared" ca="1" si="41"/>
        <v>1743.6226678385185</v>
      </c>
      <c r="P55" s="148"/>
      <c r="Q55" s="148">
        <f t="shared" ca="1" si="42"/>
        <v>2164.3866964187837</v>
      </c>
      <c r="R55" s="148">
        <f t="shared" ca="1" si="43"/>
        <v>2575.5622467557964</v>
      </c>
      <c r="S55" s="148"/>
      <c r="V55" s="102">
        <f t="shared" ca="1" si="23"/>
        <v>165.72482741749999</v>
      </c>
      <c r="W55" s="3">
        <f t="shared" ca="1" si="24"/>
        <v>1480.641268467655</v>
      </c>
      <c r="X55" s="166">
        <f t="shared" ca="1" si="25"/>
        <v>2741.2870741732963</v>
      </c>
      <c r="Y55" s="166">
        <f t="shared" ca="1" si="26"/>
        <v>3903.9175591425455</v>
      </c>
      <c r="Z55" s="166">
        <f t="shared" ca="1" si="44"/>
        <v>1909.3474952560184</v>
      </c>
      <c r="AA55" s="166">
        <f t="shared" ca="1" si="45"/>
        <v>2330.1115238362836</v>
      </c>
      <c r="AB55" s="166">
        <f t="shared" ca="1" si="46"/>
        <v>2741.2870741732963</v>
      </c>
      <c r="AC55" s="114"/>
      <c r="AD55" s="2">
        <f t="shared" si="47"/>
        <v>0</v>
      </c>
      <c r="AE55" s="2">
        <f t="shared" ca="1" si="27"/>
        <v>0</v>
      </c>
      <c r="AF55" s="134">
        <f t="shared" ca="1" si="28"/>
        <v>0.18107741749999998</v>
      </c>
      <c r="AG55" s="135">
        <f t="shared" ca="1" si="29"/>
        <v>0.10926390470380348</v>
      </c>
      <c r="AH55" s="134">
        <f t="shared" ca="1" si="30"/>
        <v>165.54374999999999</v>
      </c>
      <c r="AI55" s="135">
        <f t="shared" ca="1" si="31"/>
        <v>99.890736095296191</v>
      </c>
      <c r="AK55" s="136">
        <f t="shared" ca="1" si="48"/>
        <v>165.72482741749999</v>
      </c>
      <c r="AL55" s="102">
        <f t="shared" ca="1" si="32"/>
        <v>0</v>
      </c>
      <c r="AM55" s="3">
        <f t="shared" ca="1" si="49"/>
        <v>0</v>
      </c>
      <c r="AN55" s="142">
        <f t="shared" ca="1" si="33"/>
        <v>165.72482741749999</v>
      </c>
      <c r="AQ55" s="2">
        <f>AQ54*180/PI()</f>
        <v>0</v>
      </c>
      <c r="AR55" s="2" t="s">
        <v>228</v>
      </c>
      <c r="AS55" s="148">
        <f t="shared" ca="1" si="34"/>
        <v>117.91128579449747</v>
      </c>
      <c r="AT55" s="2">
        <f t="shared" ca="1" si="50"/>
        <v>12.347640974243994</v>
      </c>
      <c r="AU55" s="102">
        <f t="shared" ca="1" si="51"/>
        <v>148</v>
      </c>
      <c r="AV55" s="102">
        <f t="shared" ca="1" si="52"/>
        <v>2401.7925643615172</v>
      </c>
    </row>
    <row r="56" spans="1:48" x14ac:dyDescent="0.25">
      <c r="A56" s="2">
        <v>7</v>
      </c>
      <c r="B56" s="127">
        <f ca="1">Auswahlblatt!$B$4*A56/250</f>
        <v>2.94</v>
      </c>
      <c r="C56" s="134">
        <f t="shared" ca="1" si="35"/>
        <v>0.24646648493055556</v>
      </c>
      <c r="D56" s="131">
        <f t="shared" ca="1" si="36"/>
        <v>0.14866165818231986</v>
      </c>
      <c r="E56" s="134">
        <f ca="1">($B$8+Auswahlblatt!$B$11)*9.81*$B$37</f>
        <v>165.54374999999999</v>
      </c>
      <c r="F56" s="135">
        <f t="shared" ca="1" si="37"/>
        <v>99.85133834181768</v>
      </c>
      <c r="G56" s="136">
        <f t="shared" ca="1" si="38"/>
        <v>165.79021648493054</v>
      </c>
      <c r="J56" s="168">
        <f t="shared" ca="1" si="39"/>
        <v>0.24646648493055556</v>
      </c>
      <c r="K56" s="168">
        <f t="shared" ca="1" si="40"/>
        <v>165.54374999999999</v>
      </c>
      <c r="L56" s="148">
        <f t="shared" ca="1" si="20"/>
        <v>1314.9164410501551</v>
      </c>
      <c r="M56" s="148">
        <f t="shared" ca="1" si="21"/>
        <v>2575.5622467557964</v>
      </c>
      <c r="N56" s="148">
        <f t="shared" ca="1" si="22"/>
        <v>3738.1927317250456</v>
      </c>
      <c r="O56" s="148">
        <f t="shared" ca="1" si="41"/>
        <v>1743.6226678385185</v>
      </c>
      <c r="P56" s="148"/>
      <c r="Q56" s="148">
        <f t="shared" ca="1" si="42"/>
        <v>2164.3866964187837</v>
      </c>
      <c r="R56" s="148">
        <f t="shared" ca="1" si="43"/>
        <v>2575.5622467557964</v>
      </c>
      <c r="S56" s="148"/>
      <c r="V56" s="102">
        <f t="shared" ca="1" si="23"/>
        <v>165.79021648493054</v>
      </c>
      <c r="W56" s="3">
        <f t="shared" ca="1" si="24"/>
        <v>1480.7066575350857</v>
      </c>
      <c r="X56" s="166">
        <f t="shared" ca="1" si="25"/>
        <v>2741.352463240727</v>
      </c>
      <c r="Y56" s="166">
        <f t="shared" ca="1" si="26"/>
        <v>3903.9829482099763</v>
      </c>
      <c r="Z56" s="166">
        <f t="shared" ca="1" si="44"/>
        <v>1909.4128843234491</v>
      </c>
      <c r="AA56" s="166">
        <f t="shared" ca="1" si="45"/>
        <v>2330.1769129037143</v>
      </c>
      <c r="AB56" s="166">
        <f t="shared" ca="1" si="46"/>
        <v>2741.352463240727</v>
      </c>
      <c r="AC56" s="114"/>
      <c r="AD56" s="2">
        <f t="shared" si="47"/>
        <v>0</v>
      </c>
      <c r="AE56" s="2">
        <f t="shared" ca="1" si="27"/>
        <v>0</v>
      </c>
      <c r="AF56" s="134">
        <f t="shared" ca="1" si="28"/>
        <v>0.24646648493055556</v>
      </c>
      <c r="AG56" s="135">
        <f t="shared" ca="1" si="29"/>
        <v>0.14866165818231986</v>
      </c>
      <c r="AH56" s="134">
        <f t="shared" ca="1" si="30"/>
        <v>165.54374999999999</v>
      </c>
      <c r="AI56" s="135">
        <f t="shared" ca="1" si="31"/>
        <v>99.85133834181768</v>
      </c>
      <c r="AK56" s="136">
        <f t="shared" ca="1" si="48"/>
        <v>165.79021648493054</v>
      </c>
      <c r="AL56" s="102">
        <f t="shared" ca="1" si="32"/>
        <v>0</v>
      </c>
      <c r="AM56" s="3">
        <f t="shared" ca="1" si="49"/>
        <v>0</v>
      </c>
      <c r="AN56" s="142">
        <f t="shared" ca="1" si="33"/>
        <v>165.79021648493054</v>
      </c>
      <c r="AS56" s="148">
        <f t="shared" ca="1" si="34"/>
        <v>137.56316676024704</v>
      </c>
      <c r="AT56" s="2">
        <f t="shared" ca="1" si="50"/>
        <v>14.405581136617991</v>
      </c>
      <c r="AU56" s="102">
        <f t="shared" ca="1" si="51"/>
        <v>148</v>
      </c>
      <c r="AV56" s="102">
        <f t="shared" ca="1" si="52"/>
        <v>2401.7925643615172</v>
      </c>
    </row>
    <row r="57" spans="1:48" x14ac:dyDescent="0.25">
      <c r="A57" s="2">
        <v>8</v>
      </c>
      <c r="B57" s="127">
        <f ca="1">Auswahlblatt!$B$4*A57/250</f>
        <v>3.36</v>
      </c>
      <c r="C57" s="134">
        <f t="shared" ca="1" si="35"/>
        <v>0.32191540888888892</v>
      </c>
      <c r="D57" s="131">
        <f t="shared" ca="1" si="36"/>
        <v>0.19408200491362043</v>
      </c>
      <c r="E57" s="134">
        <f ca="1">($B$8+Auswahlblatt!$B$11)*9.81*$B$37</f>
        <v>165.54374999999999</v>
      </c>
      <c r="F57" s="135">
        <f t="shared" ca="1" si="37"/>
        <v>99.805917995086375</v>
      </c>
      <c r="G57" s="136">
        <f t="shared" ca="1" si="38"/>
        <v>165.86566540888887</v>
      </c>
      <c r="J57" s="168">
        <f t="shared" ca="1" si="39"/>
        <v>0.32191540888888892</v>
      </c>
      <c r="K57" s="168">
        <f t="shared" ca="1" si="40"/>
        <v>165.54374999999999</v>
      </c>
      <c r="L57" s="148">
        <f t="shared" ca="1" si="20"/>
        <v>1314.9164410501551</v>
      </c>
      <c r="M57" s="148">
        <f t="shared" ca="1" si="21"/>
        <v>2575.5622467557964</v>
      </c>
      <c r="N57" s="148">
        <f t="shared" ca="1" si="22"/>
        <v>3738.1927317250456</v>
      </c>
      <c r="O57" s="148">
        <f t="shared" ca="1" si="41"/>
        <v>1743.6226678385185</v>
      </c>
      <c r="P57" s="148"/>
      <c r="Q57" s="148">
        <f t="shared" ca="1" si="42"/>
        <v>2164.3866964187837</v>
      </c>
      <c r="R57" s="148">
        <f t="shared" ca="1" si="43"/>
        <v>2575.5622467557964</v>
      </c>
      <c r="S57" s="148"/>
      <c r="V57" s="102">
        <f t="shared" ca="1" si="23"/>
        <v>165.86566540888887</v>
      </c>
      <c r="W57" s="3">
        <f t="shared" ca="1" si="24"/>
        <v>1480.7821064590439</v>
      </c>
      <c r="X57" s="166">
        <f t="shared" ca="1" si="25"/>
        <v>2741.4279121646855</v>
      </c>
      <c r="Y57" s="166">
        <f t="shared" ca="1" si="26"/>
        <v>3904.0583971339347</v>
      </c>
      <c r="Z57" s="166">
        <f t="shared" ca="1" si="44"/>
        <v>1909.4883332474074</v>
      </c>
      <c r="AA57" s="166">
        <f t="shared" ca="1" si="45"/>
        <v>2330.2523618276728</v>
      </c>
      <c r="AB57" s="166">
        <f t="shared" ca="1" si="46"/>
        <v>2741.4279121646855</v>
      </c>
      <c r="AC57" s="114"/>
      <c r="AD57" s="2">
        <f t="shared" si="47"/>
        <v>0</v>
      </c>
      <c r="AE57" s="2">
        <f t="shared" ca="1" si="27"/>
        <v>0</v>
      </c>
      <c r="AF57" s="134">
        <f t="shared" ca="1" si="28"/>
        <v>0.32191540888888892</v>
      </c>
      <c r="AG57" s="135">
        <f t="shared" ca="1" si="29"/>
        <v>0.19408200491362043</v>
      </c>
      <c r="AH57" s="134">
        <f t="shared" ca="1" si="30"/>
        <v>165.54374999999999</v>
      </c>
      <c r="AI57" s="135">
        <f t="shared" ca="1" si="31"/>
        <v>99.805917995086375</v>
      </c>
      <c r="AK57" s="136">
        <f t="shared" ca="1" si="48"/>
        <v>165.86566540888887</v>
      </c>
      <c r="AL57" s="102">
        <f t="shared" ca="1" si="32"/>
        <v>0</v>
      </c>
      <c r="AM57" s="3">
        <f t="shared" ca="1" si="49"/>
        <v>0</v>
      </c>
      <c r="AN57" s="142">
        <f t="shared" ca="1" si="33"/>
        <v>165.86566540888887</v>
      </c>
      <c r="AS57" s="148">
        <f t="shared" ca="1" si="34"/>
        <v>157.21504772599661</v>
      </c>
      <c r="AT57" s="2">
        <f t="shared" ca="1" si="50"/>
        <v>16.463521298991989</v>
      </c>
      <c r="AU57" s="102">
        <f t="shared" ca="1" si="51"/>
        <v>148</v>
      </c>
      <c r="AV57" s="102">
        <f t="shared" ca="1" si="52"/>
        <v>2401.7925643615172</v>
      </c>
    </row>
    <row r="58" spans="1:48" x14ac:dyDescent="0.25">
      <c r="A58" s="2">
        <v>9</v>
      </c>
      <c r="B58" s="127">
        <f ca="1">Auswahlblatt!$B$4*A58/250</f>
        <v>3.78</v>
      </c>
      <c r="C58" s="134">
        <f t="shared" ca="1" si="35"/>
        <v>0.40742418937500002</v>
      </c>
      <c r="D58" s="131">
        <f t="shared" ca="1" si="36"/>
        <v>0.24550847040712612</v>
      </c>
      <c r="E58" s="134">
        <f ca="1">($B$8+Auswahlblatt!$B$11)*9.81*$B$37</f>
        <v>165.54374999999999</v>
      </c>
      <c r="F58" s="135">
        <f t="shared" ca="1" si="37"/>
        <v>99.754491529592869</v>
      </c>
      <c r="G58" s="136">
        <f t="shared" ca="1" si="38"/>
        <v>165.951174189375</v>
      </c>
      <c r="J58" s="168">
        <f t="shared" ca="1" si="39"/>
        <v>0.40742418937500002</v>
      </c>
      <c r="K58" s="168">
        <f t="shared" ca="1" si="40"/>
        <v>165.54374999999999</v>
      </c>
      <c r="L58" s="148">
        <f t="shared" ca="1" si="20"/>
        <v>1314.9164410501551</v>
      </c>
      <c r="M58" s="148">
        <f t="shared" ca="1" si="21"/>
        <v>2575.5622467557964</v>
      </c>
      <c r="N58" s="148">
        <f t="shared" ca="1" si="22"/>
        <v>3738.1927317250456</v>
      </c>
      <c r="O58" s="148">
        <f t="shared" ca="1" si="41"/>
        <v>1743.6226678385185</v>
      </c>
      <c r="P58" s="148"/>
      <c r="Q58" s="148">
        <f t="shared" ca="1" si="42"/>
        <v>2164.3866964187837</v>
      </c>
      <c r="R58" s="148">
        <f t="shared" ca="1" si="43"/>
        <v>2575.5622467557964</v>
      </c>
      <c r="S58" s="148"/>
      <c r="V58" s="102">
        <f t="shared" ca="1" si="23"/>
        <v>165.951174189375</v>
      </c>
      <c r="W58" s="3">
        <f t="shared" ca="1" si="24"/>
        <v>1480.8676152395301</v>
      </c>
      <c r="X58" s="166">
        <f t="shared" ca="1" si="25"/>
        <v>2741.5134209451712</v>
      </c>
      <c r="Y58" s="166">
        <f t="shared" ca="1" si="26"/>
        <v>3904.1439059144204</v>
      </c>
      <c r="Z58" s="166">
        <f t="shared" ca="1" si="44"/>
        <v>1909.5738420278935</v>
      </c>
      <c r="AA58" s="166">
        <f t="shared" ca="1" si="45"/>
        <v>2330.3378706081585</v>
      </c>
      <c r="AB58" s="166">
        <f t="shared" ca="1" si="46"/>
        <v>2741.5134209451712</v>
      </c>
      <c r="AC58" s="114"/>
      <c r="AD58" s="2">
        <f t="shared" si="47"/>
        <v>0</v>
      </c>
      <c r="AE58" s="2">
        <f t="shared" ca="1" si="27"/>
        <v>0</v>
      </c>
      <c r="AF58" s="134">
        <f t="shared" ca="1" si="28"/>
        <v>0.40742418937500002</v>
      </c>
      <c r="AG58" s="135">
        <f t="shared" ca="1" si="29"/>
        <v>0.24550847040712612</v>
      </c>
      <c r="AH58" s="134">
        <f t="shared" ca="1" si="30"/>
        <v>165.54374999999999</v>
      </c>
      <c r="AI58" s="135">
        <f t="shared" ca="1" si="31"/>
        <v>99.754491529592869</v>
      </c>
      <c r="AK58" s="136">
        <f t="shared" ca="1" si="48"/>
        <v>165.951174189375</v>
      </c>
      <c r="AL58" s="102">
        <f t="shared" ca="1" si="32"/>
        <v>0</v>
      </c>
      <c r="AM58" s="3">
        <f t="shared" ca="1" si="49"/>
        <v>0</v>
      </c>
      <c r="AN58" s="142">
        <f t="shared" ca="1" si="33"/>
        <v>165.951174189375</v>
      </c>
      <c r="AS58" s="148">
        <f t="shared" ca="1" si="34"/>
        <v>176.86692869174621</v>
      </c>
      <c r="AT58" s="2">
        <f t="shared" ca="1" si="50"/>
        <v>18.521461461365991</v>
      </c>
      <c r="AU58" s="102">
        <f t="shared" ca="1" si="51"/>
        <v>148</v>
      </c>
      <c r="AV58" s="102">
        <f t="shared" ca="1" si="52"/>
        <v>2401.7925643615172</v>
      </c>
    </row>
    <row r="59" spans="1:48" x14ac:dyDescent="0.25">
      <c r="A59" s="2">
        <v>10</v>
      </c>
      <c r="B59" s="127">
        <f ca="1">Auswahlblatt!$B$4*A59/250</f>
        <v>4.2</v>
      </c>
      <c r="C59" s="134">
        <f t="shared" ca="1" si="35"/>
        <v>0.50299282638888898</v>
      </c>
      <c r="D59" s="131">
        <f t="shared" ca="1" si="36"/>
        <v>0.30292242884571124</v>
      </c>
      <c r="E59" s="134">
        <f ca="1">($B$8+Auswahlblatt!$B$11)*9.81*$B$37</f>
        <v>165.54374999999999</v>
      </c>
      <c r="F59" s="135">
        <f t="shared" ca="1" si="37"/>
        <v>99.697077571154296</v>
      </c>
      <c r="G59" s="136">
        <f t="shared" ca="1" si="38"/>
        <v>166.04674282638888</v>
      </c>
      <c r="J59" s="168">
        <f t="shared" ca="1" si="39"/>
        <v>0.50299282638888898</v>
      </c>
      <c r="K59" s="168">
        <f t="shared" ca="1" si="40"/>
        <v>165.54374999999999</v>
      </c>
      <c r="L59" s="148">
        <f t="shared" ca="1" si="20"/>
        <v>1314.9164410501551</v>
      </c>
      <c r="M59" s="148">
        <f t="shared" ca="1" si="21"/>
        <v>2575.5622467557964</v>
      </c>
      <c r="N59" s="148">
        <f t="shared" ca="1" si="22"/>
        <v>3738.1927317250456</v>
      </c>
      <c r="O59" s="148">
        <f t="shared" ca="1" si="41"/>
        <v>1743.6226678385185</v>
      </c>
      <c r="P59" s="148"/>
      <c r="Q59" s="148">
        <f t="shared" ca="1" si="42"/>
        <v>2164.3866964187837</v>
      </c>
      <c r="R59" s="148">
        <f t="shared" ca="1" si="43"/>
        <v>2575.5622467557964</v>
      </c>
      <c r="S59" s="148"/>
      <c r="V59" s="102">
        <f t="shared" ca="1" si="23"/>
        <v>166.04674282638888</v>
      </c>
      <c r="W59" s="3">
        <f t="shared" ca="1" si="24"/>
        <v>1480.963183876544</v>
      </c>
      <c r="X59" s="166">
        <f t="shared" ca="1" si="25"/>
        <v>2741.6089895821851</v>
      </c>
      <c r="Y59" s="166">
        <f t="shared" ca="1" si="26"/>
        <v>3904.2394745514343</v>
      </c>
      <c r="Z59" s="166">
        <f t="shared" ca="1" si="44"/>
        <v>1909.6694106649074</v>
      </c>
      <c r="AA59" s="166">
        <f t="shared" ca="1" si="45"/>
        <v>2330.4334392451724</v>
      </c>
      <c r="AB59" s="166">
        <f t="shared" ca="1" si="46"/>
        <v>2741.6089895821851</v>
      </c>
      <c r="AC59" s="114"/>
      <c r="AD59" s="2">
        <f t="shared" si="47"/>
        <v>0</v>
      </c>
      <c r="AE59" s="2">
        <f t="shared" ca="1" si="27"/>
        <v>0</v>
      </c>
      <c r="AF59" s="134">
        <f t="shared" ca="1" si="28"/>
        <v>0.50299282638888898</v>
      </c>
      <c r="AG59" s="135">
        <f t="shared" ca="1" si="29"/>
        <v>0.30292242884571124</v>
      </c>
      <c r="AH59" s="134">
        <f t="shared" ca="1" si="30"/>
        <v>165.54374999999999</v>
      </c>
      <c r="AI59" s="135">
        <f t="shared" ca="1" si="31"/>
        <v>99.697077571154296</v>
      </c>
      <c r="AK59" s="136">
        <f t="shared" ca="1" si="48"/>
        <v>166.04674282638888</v>
      </c>
      <c r="AL59" s="102">
        <f t="shared" ca="1" si="32"/>
        <v>0</v>
      </c>
      <c r="AM59" s="3">
        <f t="shared" ca="1" si="49"/>
        <v>0</v>
      </c>
      <c r="AN59" s="142">
        <f t="shared" ca="1" si="33"/>
        <v>166.04674282638888</v>
      </c>
      <c r="AS59" s="148">
        <f t="shared" ca="1" si="34"/>
        <v>196.51880965749575</v>
      </c>
      <c r="AT59" s="2">
        <f t="shared" ca="1" si="50"/>
        <v>20.579401623739987</v>
      </c>
      <c r="AU59" s="102">
        <f t="shared" ca="1" si="51"/>
        <v>148</v>
      </c>
      <c r="AV59" s="102">
        <f t="shared" ca="1" si="52"/>
        <v>2401.7925643615172</v>
      </c>
    </row>
    <row r="60" spans="1:48" x14ac:dyDescent="0.25">
      <c r="A60" s="2">
        <v>11</v>
      </c>
      <c r="B60" s="127">
        <f ca="1">Auswahlblatt!$B$4*A60/250</f>
        <v>4.62</v>
      </c>
      <c r="C60" s="134">
        <f t="shared" ca="1" si="35"/>
        <v>0.60862131993055568</v>
      </c>
      <c r="D60" s="131">
        <f t="shared" ca="1" si="36"/>
        <v>0.3663031198986863</v>
      </c>
      <c r="E60" s="134">
        <f ca="1">($B$8+Auswahlblatt!$B$11)*9.81*$B$37</f>
        <v>165.54374999999999</v>
      </c>
      <c r="F60" s="135">
        <f t="shared" ca="1" si="37"/>
        <v>99.633696880101311</v>
      </c>
      <c r="G60" s="136">
        <f t="shared" ca="1" si="38"/>
        <v>166.15237131993055</v>
      </c>
      <c r="J60" s="168">
        <f t="shared" ca="1" si="39"/>
        <v>0.60862131993055568</v>
      </c>
      <c r="K60" s="168">
        <f t="shared" ca="1" si="40"/>
        <v>165.54374999999999</v>
      </c>
      <c r="L60" s="148">
        <f t="shared" ca="1" si="20"/>
        <v>1314.9164410501551</v>
      </c>
      <c r="M60" s="148">
        <f t="shared" ca="1" si="21"/>
        <v>2575.5622467557964</v>
      </c>
      <c r="N60" s="148">
        <f t="shared" ca="1" si="22"/>
        <v>3738.1927317250456</v>
      </c>
      <c r="O60" s="148">
        <f t="shared" ca="1" si="41"/>
        <v>1743.6226678385185</v>
      </c>
      <c r="P60" s="148"/>
      <c r="Q60" s="148">
        <f t="shared" ca="1" si="42"/>
        <v>2164.3866964187837</v>
      </c>
      <c r="R60" s="148">
        <f t="shared" ca="1" si="43"/>
        <v>2575.5622467557964</v>
      </c>
      <c r="S60" s="148"/>
      <c r="V60" s="102">
        <f t="shared" ca="1" si="23"/>
        <v>166.15237131993055</v>
      </c>
      <c r="W60" s="3">
        <f t="shared" ca="1" si="24"/>
        <v>1481.0688123700857</v>
      </c>
      <c r="X60" s="166">
        <f t="shared" ca="1" si="25"/>
        <v>2741.7146180757268</v>
      </c>
      <c r="Y60" s="166">
        <f t="shared" ca="1" si="26"/>
        <v>3904.345103044976</v>
      </c>
      <c r="Z60" s="166">
        <f t="shared" ca="1" si="44"/>
        <v>1909.7750391584491</v>
      </c>
      <c r="AA60" s="166">
        <f t="shared" ca="1" si="45"/>
        <v>2330.539067738714</v>
      </c>
      <c r="AB60" s="166">
        <f t="shared" ca="1" si="46"/>
        <v>2741.7146180757268</v>
      </c>
      <c r="AC60" s="114"/>
      <c r="AD60" s="2">
        <f t="shared" si="47"/>
        <v>0</v>
      </c>
      <c r="AE60" s="2">
        <f t="shared" ca="1" si="27"/>
        <v>0</v>
      </c>
      <c r="AF60" s="134">
        <f t="shared" ca="1" si="28"/>
        <v>0.60862131993055568</v>
      </c>
      <c r="AG60" s="135">
        <f t="shared" ca="1" si="29"/>
        <v>0.3663031198986863</v>
      </c>
      <c r="AH60" s="134">
        <f t="shared" ca="1" si="30"/>
        <v>165.54374999999999</v>
      </c>
      <c r="AI60" s="135">
        <f t="shared" ca="1" si="31"/>
        <v>99.633696880101311</v>
      </c>
      <c r="AK60" s="136">
        <f t="shared" ca="1" si="48"/>
        <v>166.15237131993055</v>
      </c>
      <c r="AL60" s="102">
        <f t="shared" ca="1" si="32"/>
        <v>0</v>
      </c>
      <c r="AM60" s="3">
        <f t="shared" ca="1" si="49"/>
        <v>0</v>
      </c>
      <c r="AN60" s="142">
        <f t="shared" ca="1" si="33"/>
        <v>166.15237131993055</v>
      </c>
      <c r="AS60" s="148">
        <f t="shared" ca="1" si="34"/>
        <v>216.17069062324532</v>
      </c>
      <c r="AT60" s="2">
        <f t="shared" ca="1" si="50"/>
        <v>22.637341786113986</v>
      </c>
      <c r="AU60" s="102">
        <f t="shared" ca="1" si="51"/>
        <v>148</v>
      </c>
      <c r="AV60" s="102">
        <f t="shared" ca="1" si="52"/>
        <v>2401.7925643615172</v>
      </c>
    </row>
    <row r="61" spans="1:48" x14ac:dyDescent="0.25">
      <c r="A61" s="2">
        <v>12</v>
      </c>
      <c r="B61" s="127">
        <f ca="1">Auswahlblatt!$B$4*A61/250</f>
        <v>5.04</v>
      </c>
      <c r="C61" s="134">
        <f t="shared" ca="1" si="35"/>
        <v>0.72430966999999991</v>
      </c>
      <c r="D61" s="131">
        <f t="shared" ca="1" si="36"/>
        <v>0.43562766741704406</v>
      </c>
      <c r="E61" s="134">
        <f ca="1">($B$8+Auswahlblatt!$B$11)*9.81*$B$37</f>
        <v>165.54374999999999</v>
      </c>
      <c r="F61" s="135">
        <f t="shared" ca="1" si="37"/>
        <v>99.564372332582963</v>
      </c>
      <c r="G61" s="136">
        <f t="shared" ca="1" si="38"/>
        <v>166.26805966999999</v>
      </c>
      <c r="J61" s="168">
        <f t="shared" ca="1" si="39"/>
        <v>0.72430966999999991</v>
      </c>
      <c r="K61" s="168">
        <f t="shared" ca="1" si="40"/>
        <v>165.54374999999999</v>
      </c>
      <c r="L61" s="148">
        <f t="shared" ca="1" si="20"/>
        <v>1314.9164410501551</v>
      </c>
      <c r="M61" s="148">
        <f t="shared" ca="1" si="21"/>
        <v>2575.5622467557964</v>
      </c>
      <c r="N61" s="148">
        <f t="shared" ca="1" si="22"/>
        <v>3738.1927317250456</v>
      </c>
      <c r="O61" s="148">
        <f t="shared" ca="1" si="41"/>
        <v>1743.6226678385185</v>
      </c>
      <c r="P61" s="148"/>
      <c r="Q61" s="148">
        <f t="shared" ca="1" si="42"/>
        <v>2164.3866964187837</v>
      </c>
      <c r="R61" s="148">
        <f t="shared" ca="1" si="43"/>
        <v>2575.5622467557964</v>
      </c>
      <c r="S61" s="148"/>
      <c r="V61" s="102">
        <f t="shared" ca="1" si="23"/>
        <v>166.26805966999999</v>
      </c>
      <c r="W61" s="3">
        <f t="shared" ca="1" si="24"/>
        <v>1481.184500720155</v>
      </c>
      <c r="X61" s="166">
        <f t="shared" ca="1" si="25"/>
        <v>2741.8303064257966</v>
      </c>
      <c r="Y61" s="166">
        <f t="shared" ca="1" si="26"/>
        <v>3904.4607913950458</v>
      </c>
      <c r="Z61" s="166">
        <f t="shared" ca="1" si="44"/>
        <v>1909.8907275085185</v>
      </c>
      <c r="AA61" s="166">
        <f t="shared" ca="1" si="45"/>
        <v>2330.6547560887839</v>
      </c>
      <c r="AB61" s="166">
        <f t="shared" ca="1" si="46"/>
        <v>2741.8303064257966</v>
      </c>
      <c r="AC61" s="114"/>
      <c r="AD61" s="2">
        <f t="shared" si="47"/>
        <v>0</v>
      </c>
      <c r="AE61" s="2">
        <f t="shared" ca="1" si="27"/>
        <v>0</v>
      </c>
      <c r="AF61" s="134">
        <f t="shared" ca="1" si="28"/>
        <v>0.72430966999999991</v>
      </c>
      <c r="AG61" s="135">
        <f t="shared" ca="1" si="29"/>
        <v>0.43562766741704406</v>
      </c>
      <c r="AH61" s="134">
        <f t="shared" ca="1" si="30"/>
        <v>165.54374999999999</v>
      </c>
      <c r="AI61" s="135">
        <f t="shared" ca="1" si="31"/>
        <v>99.564372332582963</v>
      </c>
      <c r="AK61" s="136">
        <f t="shared" ca="1" si="48"/>
        <v>166.26805966999999</v>
      </c>
      <c r="AL61" s="102">
        <f t="shared" ca="1" si="32"/>
        <v>0</v>
      </c>
      <c r="AM61" s="3">
        <f t="shared" ca="1" si="49"/>
        <v>0</v>
      </c>
      <c r="AN61" s="142">
        <f t="shared" ca="1" si="33"/>
        <v>166.26805966999999</v>
      </c>
      <c r="AS61" s="148">
        <f t="shared" ca="1" si="34"/>
        <v>235.82257158899495</v>
      </c>
      <c r="AT61" s="2">
        <f t="shared" ca="1" si="50"/>
        <v>24.695281948487988</v>
      </c>
      <c r="AU61" s="102">
        <f t="shared" ca="1" si="51"/>
        <v>148</v>
      </c>
      <c r="AV61" s="102">
        <f t="shared" ca="1" si="52"/>
        <v>2401.7925643615172</v>
      </c>
    </row>
    <row r="62" spans="1:48" x14ac:dyDescent="0.25">
      <c r="A62" s="2">
        <v>13</v>
      </c>
      <c r="B62" s="127">
        <f ca="1">Auswahlblatt!$B$4*A62/250</f>
        <v>5.46</v>
      </c>
      <c r="C62" s="134">
        <f t="shared" ca="1" si="35"/>
        <v>0.85005787659722221</v>
      </c>
      <c r="D62" s="131">
        <f t="shared" ca="1" si="36"/>
        <v>0.51087109997966473</v>
      </c>
      <c r="E62" s="134">
        <f ca="1">($B$8+Auswahlblatt!$B$11)*9.81*$B$37</f>
        <v>165.54374999999999</v>
      </c>
      <c r="F62" s="135">
        <f t="shared" ca="1" si="37"/>
        <v>99.489128900020347</v>
      </c>
      <c r="G62" s="136">
        <f t="shared" ca="1" si="38"/>
        <v>166.39380787659721</v>
      </c>
      <c r="J62" s="168">
        <f t="shared" ca="1" si="39"/>
        <v>0.85005787659722221</v>
      </c>
      <c r="K62" s="168">
        <f t="shared" ca="1" si="40"/>
        <v>165.54374999999999</v>
      </c>
      <c r="L62" s="148">
        <f t="shared" ca="1" si="20"/>
        <v>1314.9164410501551</v>
      </c>
      <c r="M62" s="148">
        <f t="shared" ca="1" si="21"/>
        <v>2575.5622467557964</v>
      </c>
      <c r="N62" s="148">
        <f t="shared" ca="1" si="22"/>
        <v>3738.1927317250456</v>
      </c>
      <c r="O62" s="148">
        <f t="shared" ca="1" si="41"/>
        <v>1743.6226678385185</v>
      </c>
      <c r="P62" s="148"/>
      <c r="Q62" s="148">
        <f t="shared" ca="1" si="42"/>
        <v>2164.3866964187837</v>
      </c>
      <c r="R62" s="148">
        <f t="shared" ca="1" si="43"/>
        <v>2575.5622467557964</v>
      </c>
      <c r="S62" s="148"/>
      <c r="V62" s="102">
        <f t="shared" ca="1" si="23"/>
        <v>166.39380787659721</v>
      </c>
      <c r="W62" s="3">
        <f t="shared" ca="1" si="24"/>
        <v>1481.3102489267524</v>
      </c>
      <c r="X62" s="166">
        <f t="shared" ca="1" si="25"/>
        <v>2741.9560546323937</v>
      </c>
      <c r="Y62" s="166">
        <f t="shared" ca="1" si="26"/>
        <v>3904.5865396016429</v>
      </c>
      <c r="Z62" s="166">
        <f t="shared" ca="1" si="44"/>
        <v>1910.0164757151158</v>
      </c>
      <c r="AA62" s="166">
        <f t="shared" ca="1" si="45"/>
        <v>2330.780504295381</v>
      </c>
      <c r="AB62" s="166">
        <f t="shared" ca="1" si="46"/>
        <v>2741.9560546323937</v>
      </c>
      <c r="AC62" s="114"/>
      <c r="AD62" s="2">
        <f t="shared" si="47"/>
        <v>0</v>
      </c>
      <c r="AE62" s="2">
        <f t="shared" ca="1" si="27"/>
        <v>0</v>
      </c>
      <c r="AF62" s="134">
        <f t="shared" ca="1" si="28"/>
        <v>0.85005787659722221</v>
      </c>
      <c r="AG62" s="135">
        <f t="shared" ca="1" si="29"/>
        <v>0.51087109997966473</v>
      </c>
      <c r="AH62" s="134">
        <f t="shared" ca="1" si="30"/>
        <v>165.54374999999999</v>
      </c>
      <c r="AI62" s="135">
        <f t="shared" ca="1" si="31"/>
        <v>99.489128900020347</v>
      </c>
      <c r="AK62" s="136">
        <f t="shared" ca="1" si="48"/>
        <v>166.39380787659721</v>
      </c>
      <c r="AL62" s="102">
        <f t="shared" ca="1" si="32"/>
        <v>0</v>
      </c>
      <c r="AM62" s="3">
        <f t="shared" ca="1" si="49"/>
        <v>0</v>
      </c>
      <c r="AN62" s="142">
        <f t="shared" ca="1" si="33"/>
        <v>166.39380787659721</v>
      </c>
      <c r="AS62" s="148">
        <f t="shared" ca="1" si="34"/>
        <v>255.47445255474452</v>
      </c>
      <c r="AT62" s="2">
        <f t="shared" ca="1" si="50"/>
        <v>26.753222110861984</v>
      </c>
      <c r="AU62" s="102">
        <f t="shared" ca="1" si="51"/>
        <v>148</v>
      </c>
      <c r="AV62" s="102">
        <f t="shared" ca="1" si="52"/>
        <v>2401.7925643615172</v>
      </c>
    </row>
    <row r="63" spans="1:48" x14ac:dyDescent="0.25">
      <c r="A63" s="2">
        <v>14</v>
      </c>
      <c r="B63" s="127">
        <f ca="1">Auswahlblatt!$B$4*A63/250</f>
        <v>5.88</v>
      </c>
      <c r="C63" s="134">
        <f t="shared" ca="1" si="35"/>
        <v>0.98586593972222225</v>
      </c>
      <c r="D63" s="131">
        <f t="shared" ca="1" si="36"/>
        <v>0.59200637325619643</v>
      </c>
      <c r="E63" s="134">
        <f ca="1">($B$8+Auswahlblatt!$B$11)*9.81*$B$37</f>
        <v>165.54374999999999</v>
      </c>
      <c r="F63" s="135">
        <f t="shared" ca="1" si="37"/>
        <v>99.407993626743803</v>
      </c>
      <c r="G63" s="136">
        <f t="shared" ca="1" si="38"/>
        <v>166.52961593972222</v>
      </c>
      <c r="J63" s="168">
        <f t="shared" ca="1" si="39"/>
        <v>0.98586593972222225</v>
      </c>
      <c r="K63" s="168">
        <f t="shared" ca="1" si="40"/>
        <v>165.54374999999999</v>
      </c>
      <c r="L63" s="148">
        <f t="shared" ca="1" si="20"/>
        <v>1314.9164410501551</v>
      </c>
      <c r="M63" s="148">
        <f t="shared" ca="1" si="21"/>
        <v>2575.5622467557964</v>
      </c>
      <c r="N63" s="148">
        <f t="shared" ca="1" si="22"/>
        <v>3738.1927317250456</v>
      </c>
      <c r="O63" s="148">
        <f t="shared" ca="1" si="41"/>
        <v>1743.6226678385185</v>
      </c>
      <c r="P63" s="148"/>
      <c r="Q63" s="148">
        <f t="shared" ca="1" si="42"/>
        <v>2164.3866964187837</v>
      </c>
      <c r="R63" s="148">
        <f t="shared" ca="1" si="43"/>
        <v>2575.5622467557964</v>
      </c>
      <c r="S63" s="148"/>
      <c r="V63" s="102">
        <f t="shared" ca="1" si="23"/>
        <v>166.52961593972222</v>
      </c>
      <c r="W63" s="3">
        <f t="shared" ca="1" si="24"/>
        <v>1481.4460569898772</v>
      </c>
      <c r="X63" s="166">
        <f t="shared" ca="1" si="25"/>
        <v>2742.0918626955186</v>
      </c>
      <c r="Y63" s="166">
        <f t="shared" ca="1" si="26"/>
        <v>3904.7223476647678</v>
      </c>
      <c r="Z63" s="166">
        <f t="shared" ca="1" si="44"/>
        <v>1910.1522837782406</v>
      </c>
      <c r="AA63" s="166">
        <f t="shared" ca="1" si="45"/>
        <v>2330.9163123585058</v>
      </c>
      <c r="AB63" s="166">
        <f t="shared" ca="1" si="46"/>
        <v>2742.0918626955186</v>
      </c>
      <c r="AC63" s="114"/>
      <c r="AD63" s="2">
        <f t="shared" si="47"/>
        <v>0</v>
      </c>
      <c r="AE63" s="2">
        <f t="shared" ca="1" si="27"/>
        <v>0</v>
      </c>
      <c r="AF63" s="134">
        <f t="shared" ca="1" si="28"/>
        <v>0.98586593972222225</v>
      </c>
      <c r="AG63" s="135">
        <f t="shared" ca="1" si="29"/>
        <v>0.59200637325619643</v>
      </c>
      <c r="AH63" s="134">
        <f t="shared" ca="1" si="30"/>
        <v>165.54374999999999</v>
      </c>
      <c r="AI63" s="135">
        <f t="shared" ca="1" si="31"/>
        <v>99.407993626743803</v>
      </c>
      <c r="AK63" s="136">
        <f t="shared" ca="1" si="48"/>
        <v>166.52961593972222</v>
      </c>
      <c r="AL63" s="102">
        <f t="shared" ca="1" si="32"/>
        <v>0</v>
      </c>
      <c r="AM63" s="3">
        <f t="shared" ca="1" si="49"/>
        <v>0</v>
      </c>
      <c r="AN63" s="142">
        <f t="shared" ca="1" si="33"/>
        <v>166.52961593972222</v>
      </c>
      <c r="AS63" s="148">
        <f t="shared" ca="1" si="34"/>
        <v>275.12633352049409</v>
      </c>
      <c r="AT63" s="2">
        <f t="shared" ca="1" si="50"/>
        <v>28.811162273235983</v>
      </c>
      <c r="AU63" s="102">
        <f t="shared" ca="1" si="51"/>
        <v>148</v>
      </c>
      <c r="AV63" s="102">
        <f t="shared" ca="1" si="52"/>
        <v>2401.7925643615172</v>
      </c>
    </row>
    <row r="64" spans="1:48" x14ac:dyDescent="0.25">
      <c r="A64" s="2">
        <v>15</v>
      </c>
      <c r="B64" s="127">
        <f ca="1">Auswahlblatt!$B$4*A64/250</f>
        <v>6.3</v>
      </c>
      <c r="C64" s="134">
        <f t="shared" ca="1" si="35"/>
        <v>1.1317338593749999</v>
      </c>
      <c r="D64" s="131">
        <f t="shared" ca="1" si="36"/>
        <v>0.67900439414944191</v>
      </c>
      <c r="E64" s="134">
        <f ca="1">($B$8+Auswahlblatt!$B$11)*9.81*$B$37</f>
        <v>165.54374999999999</v>
      </c>
      <c r="F64" s="135">
        <f t="shared" ca="1" si="37"/>
        <v>99.320995605850555</v>
      </c>
      <c r="G64" s="136">
        <f t="shared" ca="1" si="38"/>
        <v>166.67548385937499</v>
      </c>
      <c r="J64" s="168">
        <f t="shared" ca="1" si="39"/>
        <v>1.1317338593749999</v>
      </c>
      <c r="K64" s="168">
        <f t="shared" ca="1" si="40"/>
        <v>165.54374999999999</v>
      </c>
      <c r="L64" s="148">
        <f t="shared" ca="1" si="20"/>
        <v>1314.9164410501551</v>
      </c>
      <c r="M64" s="148">
        <f t="shared" ca="1" si="21"/>
        <v>2575.5622467557964</v>
      </c>
      <c r="N64" s="148">
        <f t="shared" ca="1" si="22"/>
        <v>3738.1927317250456</v>
      </c>
      <c r="O64" s="148">
        <f t="shared" ca="1" si="41"/>
        <v>1743.6226678385185</v>
      </c>
      <c r="P64" s="148"/>
      <c r="Q64" s="148">
        <f t="shared" ca="1" si="42"/>
        <v>2164.3866964187837</v>
      </c>
      <c r="R64" s="148">
        <f t="shared" ca="1" si="43"/>
        <v>2575.5622467557964</v>
      </c>
      <c r="S64" s="148"/>
      <c r="V64" s="102">
        <f t="shared" ca="1" si="23"/>
        <v>166.67548385937499</v>
      </c>
      <c r="W64" s="3">
        <f t="shared" ca="1" si="24"/>
        <v>1481.59192490953</v>
      </c>
      <c r="X64" s="166">
        <f t="shared" ca="1" si="25"/>
        <v>2742.2377306151716</v>
      </c>
      <c r="Y64" s="166">
        <f t="shared" ca="1" si="26"/>
        <v>3904.8682155844208</v>
      </c>
      <c r="Z64" s="166">
        <f t="shared" ca="1" si="44"/>
        <v>1910.2981516978934</v>
      </c>
      <c r="AA64" s="166">
        <f t="shared" ca="1" si="45"/>
        <v>2331.0621802781588</v>
      </c>
      <c r="AB64" s="166">
        <f t="shared" ca="1" si="46"/>
        <v>2742.2377306151716</v>
      </c>
      <c r="AC64" s="114"/>
      <c r="AD64" s="2">
        <f t="shared" si="47"/>
        <v>0</v>
      </c>
      <c r="AE64" s="2">
        <f t="shared" ca="1" si="27"/>
        <v>0</v>
      </c>
      <c r="AF64" s="134">
        <f t="shared" ca="1" si="28"/>
        <v>1.1317338593749999</v>
      </c>
      <c r="AG64" s="135">
        <f t="shared" ca="1" si="29"/>
        <v>0.67900439414944191</v>
      </c>
      <c r="AH64" s="134">
        <f t="shared" ca="1" si="30"/>
        <v>165.54374999999999</v>
      </c>
      <c r="AI64" s="135">
        <f t="shared" ca="1" si="31"/>
        <v>99.320995605850555</v>
      </c>
      <c r="AK64" s="136">
        <f t="shared" ca="1" si="48"/>
        <v>166.67548385937499</v>
      </c>
      <c r="AL64" s="102">
        <f t="shared" ca="1" si="32"/>
        <v>0</v>
      </c>
      <c r="AM64" s="3">
        <f t="shared" ca="1" si="49"/>
        <v>0</v>
      </c>
      <c r="AN64" s="142">
        <f t="shared" ca="1" si="33"/>
        <v>166.67548385937499</v>
      </c>
      <c r="AS64" s="148">
        <f t="shared" ca="1" si="34"/>
        <v>294.77821448624366</v>
      </c>
      <c r="AT64" s="2">
        <f t="shared" ca="1" si="50"/>
        <v>30.869102435609982</v>
      </c>
      <c r="AU64" s="102">
        <f t="shared" ca="1" si="51"/>
        <v>148</v>
      </c>
      <c r="AV64" s="102">
        <f t="shared" ca="1" si="52"/>
        <v>2401.7925643615172</v>
      </c>
    </row>
    <row r="65" spans="1:48" x14ac:dyDescent="0.25">
      <c r="A65" s="2">
        <v>16</v>
      </c>
      <c r="B65" s="127">
        <f ca="1">Auswahlblatt!$B$4*A65/250</f>
        <v>6.72</v>
      </c>
      <c r="C65" s="134">
        <f t="shared" ca="1" si="35"/>
        <v>1.2876616355555557</v>
      </c>
      <c r="D65" s="131">
        <f t="shared" ca="1" si="36"/>
        <v>0.77183404667729005</v>
      </c>
      <c r="E65" s="134">
        <f ca="1">($B$8+Auswahlblatt!$B$11)*9.81*$B$37</f>
        <v>165.54374999999999</v>
      </c>
      <c r="F65" s="135">
        <f t="shared" ca="1" si="37"/>
        <v>99.228165953322701</v>
      </c>
      <c r="G65" s="136">
        <f t="shared" ca="1" si="38"/>
        <v>166.83141163555555</v>
      </c>
      <c r="J65" s="168">
        <f t="shared" ca="1" si="39"/>
        <v>1.2876616355555557</v>
      </c>
      <c r="K65" s="168">
        <f t="shared" ca="1" si="40"/>
        <v>165.54374999999999</v>
      </c>
      <c r="L65" s="148">
        <f t="shared" ca="1" si="20"/>
        <v>1314.9164410501551</v>
      </c>
      <c r="M65" s="148">
        <f t="shared" ca="1" si="21"/>
        <v>2575.5622467557964</v>
      </c>
      <c r="N65" s="148">
        <f t="shared" ca="1" si="22"/>
        <v>3738.1927317250456</v>
      </c>
      <c r="O65" s="148">
        <f t="shared" ca="1" si="41"/>
        <v>1743.6226678385185</v>
      </c>
      <c r="P65" s="148"/>
      <c r="Q65" s="148">
        <f t="shared" ca="1" si="42"/>
        <v>2164.3866964187837</v>
      </c>
      <c r="R65" s="148">
        <f t="shared" ca="1" si="43"/>
        <v>2575.5622467557964</v>
      </c>
      <c r="S65" s="148"/>
      <c r="V65" s="102">
        <f t="shared" ca="1" si="23"/>
        <v>166.83141163555555</v>
      </c>
      <c r="W65" s="3">
        <f t="shared" ca="1" si="24"/>
        <v>1481.7478526857105</v>
      </c>
      <c r="X65" s="166">
        <f t="shared" ca="1" si="25"/>
        <v>2742.3936583913519</v>
      </c>
      <c r="Y65" s="166">
        <f t="shared" ca="1" si="26"/>
        <v>3905.0241433606011</v>
      </c>
      <c r="Z65" s="166">
        <f t="shared" ca="1" si="44"/>
        <v>1910.454079474074</v>
      </c>
      <c r="AA65" s="166">
        <f t="shared" ca="1" si="45"/>
        <v>2331.2181080543392</v>
      </c>
      <c r="AB65" s="166">
        <f t="shared" ca="1" si="46"/>
        <v>2742.3936583913519</v>
      </c>
      <c r="AC65" s="114"/>
      <c r="AD65" s="2">
        <f t="shared" si="47"/>
        <v>0</v>
      </c>
      <c r="AE65" s="2">
        <f t="shared" ca="1" si="27"/>
        <v>0</v>
      </c>
      <c r="AF65" s="134">
        <f t="shared" ca="1" si="28"/>
        <v>1.2876616355555557</v>
      </c>
      <c r="AG65" s="135">
        <f t="shared" ca="1" si="29"/>
        <v>0.77183404667729005</v>
      </c>
      <c r="AH65" s="134">
        <f t="shared" ca="1" si="30"/>
        <v>165.54374999999999</v>
      </c>
      <c r="AI65" s="135">
        <f t="shared" ca="1" si="31"/>
        <v>99.228165953322701</v>
      </c>
      <c r="AK65" s="136">
        <f t="shared" ca="1" si="48"/>
        <v>166.83141163555555</v>
      </c>
      <c r="AL65" s="102">
        <f t="shared" ca="1" si="32"/>
        <v>0</v>
      </c>
      <c r="AM65" s="3">
        <f t="shared" ca="1" si="49"/>
        <v>0</v>
      </c>
      <c r="AN65" s="142">
        <f t="shared" ca="1" si="33"/>
        <v>166.83141163555555</v>
      </c>
      <c r="AS65" s="148">
        <f t="shared" ca="1" si="34"/>
        <v>314.43009545199322</v>
      </c>
      <c r="AT65" s="2">
        <f t="shared" ca="1" si="50"/>
        <v>32.927042597983977</v>
      </c>
      <c r="AU65" s="102">
        <f t="shared" ca="1" si="51"/>
        <v>148</v>
      </c>
      <c r="AV65" s="102">
        <f t="shared" ca="1" si="52"/>
        <v>2401.7925643615172</v>
      </c>
    </row>
    <row r="66" spans="1:48" x14ac:dyDescent="0.25">
      <c r="A66" s="2">
        <v>17</v>
      </c>
      <c r="B66" s="127">
        <f ca="1">Auswahlblatt!$B$4*A66/250</f>
        <v>7.14</v>
      </c>
      <c r="C66" s="134">
        <f t="shared" ca="1" si="35"/>
        <v>1.4536492682638891</v>
      </c>
      <c r="D66" s="131">
        <f t="shared" ca="1" si="36"/>
        <v>0.87046221955154723</v>
      </c>
      <c r="E66" s="134">
        <f ca="1">($B$8+Auswahlblatt!$B$11)*9.81*$B$37</f>
        <v>165.54374999999999</v>
      </c>
      <c r="F66" s="135">
        <f t="shared" ca="1" si="37"/>
        <v>99.129537780448445</v>
      </c>
      <c r="G66" s="136">
        <f t="shared" ca="1" si="38"/>
        <v>166.99739926826388</v>
      </c>
      <c r="J66" s="168">
        <f t="shared" ca="1" si="39"/>
        <v>1.4536492682638891</v>
      </c>
      <c r="K66" s="168">
        <f t="shared" ca="1" si="40"/>
        <v>165.54374999999999</v>
      </c>
      <c r="L66" s="148">
        <f t="shared" ca="1" si="20"/>
        <v>1314.9164410501551</v>
      </c>
      <c r="M66" s="148">
        <f t="shared" ca="1" si="21"/>
        <v>2575.5622467557964</v>
      </c>
      <c r="N66" s="148">
        <f t="shared" ca="1" si="22"/>
        <v>3738.1927317250456</v>
      </c>
      <c r="O66" s="148">
        <f t="shared" ca="1" si="41"/>
        <v>1743.6226678385185</v>
      </c>
      <c r="P66" s="148"/>
      <c r="Q66" s="148">
        <f t="shared" ca="1" si="42"/>
        <v>2164.3866964187837</v>
      </c>
      <c r="R66" s="148">
        <f t="shared" ca="1" si="43"/>
        <v>2575.5622467557964</v>
      </c>
      <c r="S66" s="148"/>
      <c r="V66" s="102">
        <f t="shared" ca="1" si="23"/>
        <v>166.99739926826388</v>
      </c>
      <c r="W66" s="3">
        <f t="shared" ca="1" si="24"/>
        <v>1481.913840318419</v>
      </c>
      <c r="X66" s="166">
        <f t="shared" ca="1" si="25"/>
        <v>2742.5596460240604</v>
      </c>
      <c r="Y66" s="166">
        <f t="shared" ca="1" si="26"/>
        <v>3905.1901309933096</v>
      </c>
      <c r="Z66" s="166">
        <f t="shared" ca="1" si="44"/>
        <v>1910.6200671067825</v>
      </c>
      <c r="AA66" s="166">
        <f t="shared" ca="1" si="45"/>
        <v>2331.3840956870476</v>
      </c>
      <c r="AB66" s="166">
        <f t="shared" ca="1" si="46"/>
        <v>2742.5596460240604</v>
      </c>
      <c r="AC66" s="114"/>
      <c r="AD66" s="2">
        <f t="shared" si="47"/>
        <v>0</v>
      </c>
      <c r="AE66" s="2">
        <f t="shared" ca="1" si="27"/>
        <v>0</v>
      </c>
      <c r="AF66" s="134">
        <f t="shared" ca="1" si="28"/>
        <v>1.4536492682638891</v>
      </c>
      <c r="AG66" s="135">
        <f t="shared" ca="1" si="29"/>
        <v>0.87046221955154723</v>
      </c>
      <c r="AH66" s="134">
        <f t="shared" ca="1" si="30"/>
        <v>165.54374999999999</v>
      </c>
      <c r="AI66" s="135">
        <f t="shared" ca="1" si="31"/>
        <v>99.129537780448445</v>
      </c>
      <c r="AK66" s="136">
        <f t="shared" ca="1" si="48"/>
        <v>166.99739926826388</v>
      </c>
      <c r="AL66" s="102">
        <f t="shared" ca="1" si="32"/>
        <v>0</v>
      </c>
      <c r="AM66" s="3">
        <f t="shared" ca="1" si="49"/>
        <v>0</v>
      </c>
      <c r="AN66" s="142">
        <f t="shared" ca="1" si="33"/>
        <v>166.99739926826388</v>
      </c>
      <c r="AS66" s="148">
        <f t="shared" ca="1" si="34"/>
        <v>334.08197641774285</v>
      </c>
      <c r="AT66" s="2">
        <f t="shared" ca="1" si="50"/>
        <v>34.98498276035798</v>
      </c>
      <c r="AU66" s="102">
        <f t="shared" ca="1" si="51"/>
        <v>148</v>
      </c>
      <c r="AV66" s="102">
        <f t="shared" ca="1" si="52"/>
        <v>2401.7925643615172</v>
      </c>
    </row>
    <row r="67" spans="1:48" x14ac:dyDescent="0.25">
      <c r="A67" s="2">
        <v>18</v>
      </c>
      <c r="B67" s="127">
        <f ca="1">Auswahlblatt!$B$4*A67/250</f>
        <v>7.56</v>
      </c>
      <c r="C67" s="134">
        <f t="shared" ca="1" si="35"/>
        <v>1.6296967575000001</v>
      </c>
      <c r="D67" s="131">
        <f t="shared" ca="1" si="36"/>
        <v>0.97485383540845494</v>
      </c>
      <c r="E67" s="134">
        <f ca="1">($B$8+Auswahlblatt!$B$11)*9.81*$B$37</f>
        <v>165.54374999999999</v>
      </c>
      <c r="F67" s="135">
        <f t="shared" ca="1" si="37"/>
        <v>99.025146164591547</v>
      </c>
      <c r="G67" s="136">
        <f t="shared" ca="1" si="38"/>
        <v>167.17344675749999</v>
      </c>
      <c r="J67" s="168">
        <f t="shared" ca="1" si="39"/>
        <v>1.6296967575000001</v>
      </c>
      <c r="K67" s="168">
        <f t="shared" ca="1" si="40"/>
        <v>165.54374999999999</v>
      </c>
      <c r="L67" s="148">
        <f t="shared" ca="1" si="20"/>
        <v>1314.9164410501551</v>
      </c>
      <c r="M67" s="148">
        <f t="shared" ca="1" si="21"/>
        <v>2575.5622467557964</v>
      </c>
      <c r="N67" s="148">
        <f t="shared" ca="1" si="22"/>
        <v>3738.1927317250456</v>
      </c>
      <c r="O67" s="148">
        <f t="shared" ca="1" si="41"/>
        <v>1743.6226678385185</v>
      </c>
      <c r="P67" s="148"/>
      <c r="Q67" s="148">
        <f t="shared" ca="1" si="42"/>
        <v>2164.3866964187837</v>
      </c>
      <c r="R67" s="148">
        <f t="shared" ca="1" si="43"/>
        <v>2575.5622467557964</v>
      </c>
      <c r="S67" s="148"/>
      <c r="V67" s="102">
        <f t="shared" ca="1" si="23"/>
        <v>167.17344675749999</v>
      </c>
      <c r="W67" s="3">
        <f t="shared" ca="1" si="24"/>
        <v>1482.089887807655</v>
      </c>
      <c r="X67" s="166">
        <f t="shared" ca="1" si="25"/>
        <v>2742.7356935132966</v>
      </c>
      <c r="Y67" s="166">
        <f t="shared" ca="1" si="26"/>
        <v>3905.3661784825458</v>
      </c>
      <c r="Z67" s="166">
        <f t="shared" ca="1" si="44"/>
        <v>1910.7961145960185</v>
      </c>
      <c r="AA67" s="166">
        <f t="shared" ca="1" si="45"/>
        <v>2331.5601431762839</v>
      </c>
      <c r="AB67" s="166">
        <f t="shared" ca="1" si="46"/>
        <v>2742.7356935132966</v>
      </c>
      <c r="AC67" s="114"/>
      <c r="AD67" s="2">
        <f t="shared" si="47"/>
        <v>0</v>
      </c>
      <c r="AE67" s="2">
        <f t="shared" ca="1" si="27"/>
        <v>0</v>
      </c>
      <c r="AF67" s="134">
        <f t="shared" ca="1" si="28"/>
        <v>1.6296967575000001</v>
      </c>
      <c r="AG67" s="135">
        <f t="shared" ca="1" si="29"/>
        <v>0.97485383540845494</v>
      </c>
      <c r="AH67" s="134">
        <f t="shared" ca="1" si="30"/>
        <v>165.54374999999999</v>
      </c>
      <c r="AI67" s="135">
        <f t="shared" ca="1" si="31"/>
        <v>99.025146164591547</v>
      </c>
      <c r="AK67" s="136">
        <f t="shared" ca="1" si="48"/>
        <v>167.17344675749999</v>
      </c>
      <c r="AL67" s="102">
        <f t="shared" ca="1" si="32"/>
        <v>0</v>
      </c>
      <c r="AM67" s="3">
        <f t="shared" ca="1" si="49"/>
        <v>0</v>
      </c>
      <c r="AN67" s="142">
        <f t="shared" ca="1" si="33"/>
        <v>167.17344675749999</v>
      </c>
      <c r="AS67" s="148">
        <f t="shared" ca="1" si="34"/>
        <v>353.73385738349242</v>
      </c>
      <c r="AT67" s="2">
        <f t="shared" ca="1" si="50"/>
        <v>37.042922922731982</v>
      </c>
      <c r="AU67" s="102">
        <f t="shared" ca="1" si="51"/>
        <v>148</v>
      </c>
      <c r="AV67" s="102">
        <f t="shared" ca="1" si="52"/>
        <v>2401.7925643615172</v>
      </c>
    </row>
    <row r="68" spans="1:48" x14ac:dyDescent="0.25">
      <c r="A68" s="2">
        <v>19</v>
      </c>
      <c r="B68" s="127">
        <f ca="1">Auswahlblatt!$B$4*A68/250</f>
        <v>7.98</v>
      </c>
      <c r="C68" s="134">
        <f t="shared" ca="1" si="35"/>
        <v>1.8158041032638892</v>
      </c>
      <c r="D68" s="131">
        <f t="shared" ca="1" si="36"/>
        <v>1.0849718816432226</v>
      </c>
      <c r="E68" s="134">
        <f ca="1">($B$8+Auswahlblatt!$B$11)*9.81*$B$37</f>
        <v>165.54374999999999</v>
      </c>
      <c r="F68" s="135">
        <f t="shared" ca="1" si="37"/>
        <v>98.915028118356773</v>
      </c>
      <c r="G68" s="136">
        <f t="shared" ca="1" si="38"/>
        <v>167.35955410326389</v>
      </c>
      <c r="J68" s="168">
        <f t="shared" ca="1" si="39"/>
        <v>1.8158041032638892</v>
      </c>
      <c r="K68" s="168">
        <f t="shared" ca="1" si="40"/>
        <v>165.54374999999999</v>
      </c>
      <c r="L68" s="148">
        <f t="shared" ca="1" si="20"/>
        <v>1314.9164410501551</v>
      </c>
      <c r="M68" s="148">
        <f t="shared" ca="1" si="21"/>
        <v>2575.5622467557964</v>
      </c>
      <c r="N68" s="148">
        <f t="shared" ca="1" si="22"/>
        <v>3738.1927317250456</v>
      </c>
      <c r="O68" s="148">
        <f t="shared" ca="1" si="41"/>
        <v>1743.6226678385185</v>
      </c>
      <c r="P68" s="148"/>
      <c r="Q68" s="148">
        <f t="shared" ca="1" si="42"/>
        <v>2164.3866964187837</v>
      </c>
      <c r="R68" s="148">
        <f t="shared" ca="1" si="43"/>
        <v>2575.5622467557964</v>
      </c>
      <c r="S68" s="148"/>
      <c r="V68" s="102">
        <f t="shared" ca="1" si="23"/>
        <v>167.35955410326389</v>
      </c>
      <c r="W68" s="3">
        <f t="shared" ca="1" si="24"/>
        <v>1482.275995153419</v>
      </c>
      <c r="X68" s="166">
        <f t="shared" ca="1" si="25"/>
        <v>2742.9218008590601</v>
      </c>
      <c r="Y68" s="166">
        <f t="shared" ca="1" si="26"/>
        <v>3905.5522858283093</v>
      </c>
      <c r="Z68" s="166">
        <f t="shared" ca="1" si="44"/>
        <v>1910.9822219417824</v>
      </c>
      <c r="AA68" s="166">
        <f t="shared" ca="1" si="45"/>
        <v>2331.7462505220474</v>
      </c>
      <c r="AB68" s="166">
        <f t="shared" ca="1" si="46"/>
        <v>2742.9218008590601</v>
      </c>
      <c r="AC68" s="114"/>
      <c r="AD68" s="2">
        <f t="shared" si="47"/>
        <v>0</v>
      </c>
      <c r="AE68" s="2">
        <f t="shared" ca="1" si="27"/>
        <v>0</v>
      </c>
      <c r="AF68" s="134">
        <f t="shared" ca="1" si="28"/>
        <v>1.8158041032638892</v>
      </c>
      <c r="AG68" s="135">
        <f t="shared" ca="1" si="29"/>
        <v>1.0849718816432226</v>
      </c>
      <c r="AH68" s="134">
        <f t="shared" ca="1" si="30"/>
        <v>165.54374999999999</v>
      </c>
      <c r="AI68" s="135">
        <f t="shared" ca="1" si="31"/>
        <v>98.915028118356773</v>
      </c>
      <c r="AK68" s="136">
        <f t="shared" ca="1" si="48"/>
        <v>167.35955410326389</v>
      </c>
      <c r="AL68" s="102">
        <f t="shared" ca="1" si="32"/>
        <v>0</v>
      </c>
      <c r="AM68" s="3">
        <f t="shared" ca="1" si="49"/>
        <v>0</v>
      </c>
      <c r="AN68" s="142">
        <f t="shared" ca="1" si="33"/>
        <v>167.35955410326389</v>
      </c>
      <c r="AS68" s="148">
        <f t="shared" ca="1" si="34"/>
        <v>373.38573834924199</v>
      </c>
      <c r="AT68" s="2">
        <f t="shared" ca="1" si="50"/>
        <v>39.100863085105978</v>
      </c>
      <c r="AU68" s="102">
        <f t="shared" ca="1" si="51"/>
        <v>148</v>
      </c>
      <c r="AV68" s="102">
        <f t="shared" ca="1" si="52"/>
        <v>2401.7925643615172</v>
      </c>
    </row>
    <row r="69" spans="1:48" x14ac:dyDescent="0.25">
      <c r="A69" s="2">
        <v>20</v>
      </c>
      <c r="B69" s="127">
        <f ca="1">Auswahlblatt!$B$4*A69/250</f>
        <v>8.4</v>
      </c>
      <c r="C69" s="134">
        <f t="shared" ca="1" si="35"/>
        <v>2.0119713055555559</v>
      </c>
      <c r="D69" s="131">
        <f t="shared" ca="1" si="36"/>
        <v>1.2007774427985742</v>
      </c>
      <c r="E69" s="134">
        <f ca="1">($B$8+Auswahlblatt!$B$11)*9.81*$B$37</f>
        <v>165.54374999999999</v>
      </c>
      <c r="F69" s="135">
        <f t="shared" ca="1" si="37"/>
        <v>98.799222557201432</v>
      </c>
      <c r="G69" s="136">
        <f t="shared" ca="1" si="38"/>
        <v>167.55572130555555</v>
      </c>
      <c r="J69" s="168">
        <f t="shared" ca="1" si="39"/>
        <v>2.0119713055555559</v>
      </c>
      <c r="K69" s="168">
        <f t="shared" ca="1" si="40"/>
        <v>165.54374999999999</v>
      </c>
      <c r="L69" s="148">
        <f t="shared" ca="1" si="20"/>
        <v>1314.9164410501551</v>
      </c>
      <c r="M69" s="148">
        <f t="shared" ca="1" si="21"/>
        <v>2575.5622467557964</v>
      </c>
      <c r="N69" s="148">
        <f t="shared" ca="1" si="22"/>
        <v>3738.1927317250456</v>
      </c>
      <c r="O69" s="148">
        <f t="shared" ca="1" si="41"/>
        <v>1743.6226678385185</v>
      </c>
      <c r="P69" s="148"/>
      <c r="Q69" s="148">
        <f t="shared" ca="1" si="42"/>
        <v>2164.3866964187837</v>
      </c>
      <c r="R69" s="148">
        <f t="shared" ca="1" si="43"/>
        <v>2575.5622467557964</v>
      </c>
      <c r="S69" s="148"/>
      <c r="V69" s="102">
        <f t="shared" ca="1" si="23"/>
        <v>167.55572130555555</v>
      </c>
      <c r="W69" s="3">
        <f t="shared" ca="1" si="24"/>
        <v>1482.4721623557107</v>
      </c>
      <c r="X69" s="166">
        <f t="shared" ca="1" si="25"/>
        <v>2743.1179680613518</v>
      </c>
      <c r="Y69" s="166">
        <f t="shared" ca="1" si="26"/>
        <v>3905.748453030601</v>
      </c>
      <c r="Z69" s="166">
        <f t="shared" ca="1" si="44"/>
        <v>1911.1783891440741</v>
      </c>
      <c r="AA69" s="166">
        <f t="shared" ca="1" si="45"/>
        <v>2331.9424177243391</v>
      </c>
      <c r="AB69" s="166">
        <f t="shared" ca="1" si="46"/>
        <v>2743.1179680613518</v>
      </c>
      <c r="AC69" s="114"/>
      <c r="AD69" s="2">
        <f t="shared" si="47"/>
        <v>0</v>
      </c>
      <c r="AE69" s="2">
        <f t="shared" ca="1" si="27"/>
        <v>0</v>
      </c>
      <c r="AF69" s="134">
        <f t="shared" ca="1" si="28"/>
        <v>2.0119713055555559</v>
      </c>
      <c r="AG69" s="135">
        <f t="shared" ca="1" si="29"/>
        <v>1.2007774427985742</v>
      </c>
      <c r="AH69" s="134">
        <f t="shared" ca="1" si="30"/>
        <v>165.54374999999999</v>
      </c>
      <c r="AI69" s="135">
        <f t="shared" ca="1" si="31"/>
        <v>98.799222557201432</v>
      </c>
      <c r="AK69" s="136">
        <f t="shared" ca="1" si="48"/>
        <v>167.55572130555555</v>
      </c>
      <c r="AL69" s="102">
        <f t="shared" ca="1" si="32"/>
        <v>0</v>
      </c>
      <c r="AM69" s="3">
        <f t="shared" ca="1" si="49"/>
        <v>0</v>
      </c>
      <c r="AN69" s="142">
        <f t="shared" ca="1" si="33"/>
        <v>167.55572130555555</v>
      </c>
      <c r="AS69" s="148">
        <f t="shared" ca="1" si="34"/>
        <v>393.0376193149915</v>
      </c>
      <c r="AT69" s="2">
        <f t="shared" ca="1" si="50"/>
        <v>41.158803247479973</v>
      </c>
      <c r="AU69" s="102">
        <f t="shared" ca="1" si="51"/>
        <v>148</v>
      </c>
      <c r="AV69" s="102">
        <f t="shared" ca="1" si="52"/>
        <v>2401.7925643615172</v>
      </c>
    </row>
    <row r="70" spans="1:48" x14ac:dyDescent="0.25">
      <c r="A70" s="2">
        <v>21</v>
      </c>
      <c r="B70" s="127">
        <f ca="1">Auswahlblatt!$B$4*A70/250</f>
        <v>8.82</v>
      </c>
      <c r="C70" s="134">
        <f t="shared" ca="1" si="35"/>
        <v>2.2181983643750005</v>
      </c>
      <c r="D70" s="131">
        <f t="shared" ca="1" si="36"/>
        <v>1.3222297344551137</v>
      </c>
      <c r="E70" s="134">
        <f ca="1">($B$8+Auswahlblatt!$B$11)*9.81*$B$37</f>
        <v>165.54374999999999</v>
      </c>
      <c r="F70" s="135">
        <f t="shared" ca="1" si="37"/>
        <v>98.677770265544879</v>
      </c>
      <c r="G70" s="136">
        <f t="shared" ca="1" si="38"/>
        <v>167.761948364375</v>
      </c>
      <c r="J70" s="168">
        <f t="shared" ca="1" si="39"/>
        <v>2.2181983643750005</v>
      </c>
      <c r="K70" s="168">
        <f t="shared" ca="1" si="40"/>
        <v>165.54374999999999</v>
      </c>
      <c r="L70" s="148">
        <f t="shared" ca="1" si="20"/>
        <v>1314.9164410501551</v>
      </c>
      <c r="M70" s="148">
        <f t="shared" ca="1" si="21"/>
        <v>2575.5622467557964</v>
      </c>
      <c r="N70" s="148">
        <f t="shared" ca="1" si="22"/>
        <v>3738.1927317250456</v>
      </c>
      <c r="O70" s="148">
        <f t="shared" ca="1" si="41"/>
        <v>1743.6226678385185</v>
      </c>
      <c r="P70" s="148"/>
      <c r="Q70" s="148">
        <f t="shared" ca="1" si="42"/>
        <v>2164.3866964187837</v>
      </c>
      <c r="R70" s="148">
        <f t="shared" ca="1" si="43"/>
        <v>2575.5622467557964</v>
      </c>
      <c r="S70" s="148"/>
      <c r="V70" s="102">
        <f t="shared" ca="1" si="23"/>
        <v>167.761948364375</v>
      </c>
      <c r="W70" s="3">
        <f t="shared" ca="1" si="24"/>
        <v>1482.6783894145301</v>
      </c>
      <c r="X70" s="166">
        <f t="shared" ca="1" si="25"/>
        <v>2743.3241951201712</v>
      </c>
      <c r="Y70" s="166">
        <f t="shared" ca="1" si="26"/>
        <v>3905.9546800894204</v>
      </c>
      <c r="Z70" s="166">
        <f t="shared" ca="1" si="44"/>
        <v>1911.3846162028935</v>
      </c>
      <c r="AA70" s="166">
        <f t="shared" ca="1" si="45"/>
        <v>2332.1486447831585</v>
      </c>
      <c r="AB70" s="166">
        <f t="shared" ca="1" si="46"/>
        <v>2743.3241951201712</v>
      </c>
      <c r="AC70" s="114"/>
      <c r="AD70" s="2">
        <f t="shared" si="47"/>
        <v>0</v>
      </c>
      <c r="AE70" s="2">
        <f t="shared" ca="1" si="27"/>
        <v>0</v>
      </c>
      <c r="AF70" s="134">
        <f t="shared" ca="1" si="28"/>
        <v>2.2181983643750005</v>
      </c>
      <c r="AG70" s="135">
        <f t="shared" ca="1" si="29"/>
        <v>1.3222297344551137</v>
      </c>
      <c r="AH70" s="134">
        <f t="shared" ca="1" si="30"/>
        <v>165.54374999999999</v>
      </c>
      <c r="AI70" s="135">
        <f t="shared" ca="1" si="31"/>
        <v>98.677770265544879</v>
      </c>
      <c r="AK70" s="136">
        <f t="shared" ca="1" si="48"/>
        <v>167.761948364375</v>
      </c>
      <c r="AL70" s="102">
        <f t="shared" ca="1" si="32"/>
        <v>0</v>
      </c>
      <c r="AM70" s="3">
        <f t="shared" ca="1" si="49"/>
        <v>0</v>
      </c>
      <c r="AN70" s="142">
        <f t="shared" ca="1" si="33"/>
        <v>167.761948364375</v>
      </c>
      <c r="AS70" s="148">
        <f t="shared" ca="1" si="34"/>
        <v>412.68950028074124</v>
      </c>
      <c r="AT70" s="2">
        <f t="shared" ca="1" si="50"/>
        <v>43.216743409853983</v>
      </c>
      <c r="AU70" s="102">
        <f t="shared" ca="1" si="51"/>
        <v>148</v>
      </c>
      <c r="AV70" s="102">
        <f t="shared" ca="1" si="52"/>
        <v>2401.7925643615172</v>
      </c>
    </row>
    <row r="71" spans="1:48" x14ac:dyDescent="0.25">
      <c r="A71" s="2">
        <v>22</v>
      </c>
      <c r="B71" s="127">
        <f ca="1">Auswahlblatt!$B$4*A71/250</f>
        <v>9.24</v>
      </c>
      <c r="C71" s="134">
        <f t="shared" ca="1" si="35"/>
        <v>2.4344852797222227</v>
      </c>
      <c r="D71" s="131">
        <f t="shared" ca="1" si="36"/>
        <v>1.4492861385692304</v>
      </c>
      <c r="E71" s="134">
        <f ca="1">($B$8+Auswahlblatt!$B$11)*9.81*$B$37</f>
        <v>165.54374999999999</v>
      </c>
      <c r="F71" s="135">
        <f t="shared" ca="1" si="37"/>
        <v>98.550713861430779</v>
      </c>
      <c r="G71" s="136">
        <f t="shared" ca="1" si="38"/>
        <v>167.97823527972221</v>
      </c>
      <c r="J71" s="168">
        <f t="shared" ca="1" si="39"/>
        <v>2.4344852797222227</v>
      </c>
      <c r="K71" s="168">
        <f t="shared" ca="1" si="40"/>
        <v>165.54374999999999</v>
      </c>
      <c r="L71" s="148">
        <f t="shared" ca="1" si="20"/>
        <v>1314.9164410501551</v>
      </c>
      <c r="M71" s="148">
        <f t="shared" ca="1" si="21"/>
        <v>2575.5622467557964</v>
      </c>
      <c r="N71" s="148">
        <f t="shared" ca="1" si="22"/>
        <v>3738.1927317250456</v>
      </c>
      <c r="O71" s="148">
        <f t="shared" ca="1" si="41"/>
        <v>1743.6226678385185</v>
      </c>
      <c r="P71" s="148"/>
      <c r="Q71" s="148">
        <f t="shared" ca="1" si="42"/>
        <v>2164.3866964187837</v>
      </c>
      <c r="R71" s="148">
        <f t="shared" ca="1" si="43"/>
        <v>2575.5622467557964</v>
      </c>
      <c r="S71" s="148"/>
      <c r="V71" s="102">
        <f t="shared" ca="1" si="23"/>
        <v>167.97823527972221</v>
      </c>
      <c r="W71" s="3">
        <f t="shared" ca="1" si="24"/>
        <v>1482.8946763298773</v>
      </c>
      <c r="X71" s="166">
        <f t="shared" ca="1" si="25"/>
        <v>2743.5404820355188</v>
      </c>
      <c r="Y71" s="166">
        <f t="shared" ca="1" si="26"/>
        <v>3906.170967004768</v>
      </c>
      <c r="Z71" s="166">
        <f t="shared" ca="1" si="44"/>
        <v>1911.6009031182407</v>
      </c>
      <c r="AA71" s="166">
        <f t="shared" ca="1" si="45"/>
        <v>2332.3649316985061</v>
      </c>
      <c r="AB71" s="166">
        <f t="shared" ca="1" si="46"/>
        <v>2743.5404820355188</v>
      </c>
      <c r="AC71" s="114"/>
      <c r="AD71" s="2">
        <f t="shared" si="47"/>
        <v>0</v>
      </c>
      <c r="AE71" s="2">
        <f t="shared" ca="1" si="27"/>
        <v>0</v>
      </c>
      <c r="AF71" s="134">
        <f t="shared" ca="1" si="28"/>
        <v>2.4344852797222227</v>
      </c>
      <c r="AG71" s="135">
        <f t="shared" ca="1" si="29"/>
        <v>1.4492861385692304</v>
      </c>
      <c r="AH71" s="134">
        <f t="shared" ca="1" si="30"/>
        <v>165.54374999999999</v>
      </c>
      <c r="AI71" s="135">
        <f t="shared" ca="1" si="31"/>
        <v>98.550713861430779</v>
      </c>
      <c r="AK71" s="136">
        <f t="shared" ca="1" si="48"/>
        <v>167.97823527972221</v>
      </c>
      <c r="AL71" s="102">
        <f t="shared" ca="1" si="32"/>
        <v>0</v>
      </c>
      <c r="AM71" s="3">
        <f t="shared" ca="1" si="49"/>
        <v>0</v>
      </c>
      <c r="AN71" s="142">
        <f t="shared" ca="1" si="33"/>
        <v>167.97823527972221</v>
      </c>
      <c r="AS71" s="148">
        <f t="shared" ca="1" si="34"/>
        <v>432.34138124649064</v>
      </c>
      <c r="AT71" s="2">
        <f t="shared" ca="1" si="50"/>
        <v>45.274683572227971</v>
      </c>
      <c r="AU71" s="102">
        <f t="shared" ca="1" si="51"/>
        <v>148</v>
      </c>
      <c r="AV71" s="102">
        <f t="shared" ca="1" si="52"/>
        <v>2401.7925643615172</v>
      </c>
    </row>
    <row r="72" spans="1:48" x14ac:dyDescent="0.25">
      <c r="A72" s="2">
        <v>23</v>
      </c>
      <c r="B72" s="127">
        <f ca="1">Auswahlblatt!$B$4*A72/250</f>
        <v>9.66</v>
      </c>
      <c r="C72" s="134">
        <f t="shared" ca="1" si="35"/>
        <v>2.6608320515972217</v>
      </c>
      <c r="D72" s="131">
        <f t="shared" ca="1" si="36"/>
        <v>1.581902240202353</v>
      </c>
      <c r="E72" s="134">
        <f ca="1">($B$8+Auswahlblatt!$B$11)*9.81*$B$37</f>
        <v>165.54374999999999</v>
      </c>
      <c r="F72" s="135">
        <f t="shared" ca="1" si="37"/>
        <v>98.418097759797647</v>
      </c>
      <c r="G72" s="136">
        <f t="shared" ca="1" si="38"/>
        <v>168.20458205159721</v>
      </c>
      <c r="J72" s="168">
        <f t="shared" ca="1" si="39"/>
        <v>2.6608320515972217</v>
      </c>
      <c r="K72" s="168">
        <f t="shared" ca="1" si="40"/>
        <v>165.54374999999999</v>
      </c>
      <c r="L72" s="148">
        <f t="shared" ca="1" si="20"/>
        <v>1314.9164410501551</v>
      </c>
      <c r="M72" s="148">
        <f t="shared" ca="1" si="21"/>
        <v>2575.5622467557964</v>
      </c>
      <c r="N72" s="148">
        <f t="shared" ca="1" si="22"/>
        <v>3738.1927317250456</v>
      </c>
      <c r="O72" s="148">
        <f t="shared" ca="1" si="41"/>
        <v>1743.6226678385185</v>
      </c>
      <c r="P72" s="148"/>
      <c r="Q72" s="148">
        <f t="shared" ca="1" si="42"/>
        <v>2164.3866964187837</v>
      </c>
      <c r="R72" s="148">
        <f t="shared" ca="1" si="43"/>
        <v>2575.5622467557964</v>
      </c>
      <c r="S72" s="148"/>
      <c r="V72" s="102">
        <f t="shared" ca="1" si="23"/>
        <v>168.20458205159721</v>
      </c>
      <c r="W72" s="3">
        <f t="shared" ca="1" si="24"/>
        <v>1483.1210231017524</v>
      </c>
      <c r="X72" s="166">
        <f t="shared" ca="1" si="25"/>
        <v>2743.7668288073937</v>
      </c>
      <c r="Y72" s="166">
        <f t="shared" ca="1" si="26"/>
        <v>3906.3973137766429</v>
      </c>
      <c r="Z72" s="166">
        <f t="shared" ca="1" si="44"/>
        <v>1911.8272498901158</v>
      </c>
      <c r="AA72" s="166">
        <f t="shared" ca="1" si="45"/>
        <v>2332.591278470381</v>
      </c>
      <c r="AB72" s="166">
        <f t="shared" ca="1" si="46"/>
        <v>2743.7668288073937</v>
      </c>
      <c r="AC72" s="114"/>
      <c r="AD72" s="2">
        <f t="shared" si="47"/>
        <v>0</v>
      </c>
      <c r="AE72" s="2">
        <f t="shared" ca="1" si="27"/>
        <v>0</v>
      </c>
      <c r="AF72" s="134">
        <f t="shared" ca="1" si="28"/>
        <v>2.6608320515972217</v>
      </c>
      <c r="AG72" s="135">
        <f t="shared" ca="1" si="29"/>
        <v>1.581902240202353</v>
      </c>
      <c r="AH72" s="134">
        <f t="shared" ca="1" si="30"/>
        <v>165.54374999999999</v>
      </c>
      <c r="AI72" s="135">
        <f t="shared" ca="1" si="31"/>
        <v>98.418097759797647</v>
      </c>
      <c r="AK72" s="136">
        <f t="shared" ca="1" si="48"/>
        <v>168.20458205159721</v>
      </c>
      <c r="AL72" s="102">
        <f t="shared" ca="1" si="32"/>
        <v>0</v>
      </c>
      <c r="AM72" s="3">
        <f t="shared" ca="1" si="49"/>
        <v>0</v>
      </c>
      <c r="AN72" s="142">
        <f t="shared" ca="1" si="33"/>
        <v>168.20458205159721</v>
      </c>
      <c r="AS72" s="148">
        <f t="shared" ca="1" si="34"/>
        <v>451.99326221224027</v>
      </c>
      <c r="AT72" s="2">
        <f t="shared" ca="1" si="50"/>
        <v>47.332623734601967</v>
      </c>
      <c r="AU72" s="102">
        <f t="shared" ca="1" si="51"/>
        <v>148</v>
      </c>
      <c r="AV72" s="102">
        <f t="shared" ca="1" si="52"/>
        <v>2401.7925643615172</v>
      </c>
    </row>
    <row r="73" spans="1:48" x14ac:dyDescent="0.25">
      <c r="A73" s="2">
        <v>24</v>
      </c>
      <c r="B73" s="127">
        <f ca="1">Auswahlblatt!$B$4*A73/250</f>
        <v>10.08</v>
      </c>
      <c r="C73" s="134">
        <f t="shared" ca="1" si="35"/>
        <v>2.8972386799999996</v>
      </c>
      <c r="D73" s="131">
        <f t="shared" ca="1" si="36"/>
        <v>1.7200318655835618</v>
      </c>
      <c r="E73" s="134">
        <f ca="1">($B$8+Auswahlblatt!$B$11)*9.81*$B$37</f>
        <v>165.54374999999999</v>
      </c>
      <c r="F73" s="135">
        <f t="shared" ca="1" si="37"/>
        <v>98.27996813441645</v>
      </c>
      <c r="G73" s="136">
        <f t="shared" ca="1" si="38"/>
        <v>168.44098867999998</v>
      </c>
      <c r="J73" s="168">
        <f t="shared" ca="1" si="39"/>
        <v>2.8972386799999996</v>
      </c>
      <c r="K73" s="168">
        <f t="shared" ca="1" si="40"/>
        <v>165.54374999999999</v>
      </c>
      <c r="L73" s="148">
        <f t="shared" ca="1" si="20"/>
        <v>1314.9164410501551</v>
      </c>
      <c r="M73" s="148">
        <f t="shared" ca="1" si="21"/>
        <v>2575.5622467557964</v>
      </c>
      <c r="N73" s="148">
        <f t="shared" ca="1" si="22"/>
        <v>3738.1927317250456</v>
      </c>
      <c r="O73" s="148">
        <f t="shared" ca="1" si="41"/>
        <v>1743.6226678385185</v>
      </c>
      <c r="P73" s="148"/>
      <c r="Q73" s="148">
        <f t="shared" ca="1" si="42"/>
        <v>2164.3866964187837</v>
      </c>
      <c r="R73" s="148">
        <f t="shared" ca="1" si="43"/>
        <v>2575.5622467557964</v>
      </c>
      <c r="S73" s="148"/>
      <c r="V73" s="102">
        <f t="shared" ca="1" si="23"/>
        <v>168.44098867999998</v>
      </c>
      <c r="W73" s="3">
        <f t="shared" ca="1" si="24"/>
        <v>1483.357429730155</v>
      </c>
      <c r="X73" s="166">
        <f t="shared" ca="1" si="25"/>
        <v>2744.0032354357963</v>
      </c>
      <c r="Y73" s="166">
        <f t="shared" ca="1" si="26"/>
        <v>3906.6337204050456</v>
      </c>
      <c r="Z73" s="166">
        <f t="shared" ca="1" si="44"/>
        <v>1912.0636565185184</v>
      </c>
      <c r="AA73" s="166">
        <f t="shared" ca="1" si="45"/>
        <v>2332.8276850987836</v>
      </c>
      <c r="AB73" s="166">
        <f t="shared" ca="1" si="46"/>
        <v>2744.0032354357963</v>
      </c>
      <c r="AC73" s="114"/>
      <c r="AD73" s="2">
        <f t="shared" si="47"/>
        <v>0</v>
      </c>
      <c r="AE73" s="2">
        <f t="shared" ca="1" si="27"/>
        <v>0</v>
      </c>
      <c r="AF73" s="134">
        <f t="shared" ca="1" si="28"/>
        <v>2.8972386799999996</v>
      </c>
      <c r="AG73" s="135">
        <f t="shared" ca="1" si="29"/>
        <v>1.7200318655835618</v>
      </c>
      <c r="AH73" s="134">
        <f t="shared" ca="1" si="30"/>
        <v>165.54374999999999</v>
      </c>
      <c r="AI73" s="135">
        <f t="shared" ca="1" si="31"/>
        <v>98.27996813441645</v>
      </c>
      <c r="AK73" s="136">
        <f t="shared" ca="1" si="48"/>
        <v>168.44098867999998</v>
      </c>
      <c r="AL73" s="102">
        <f t="shared" ca="1" si="32"/>
        <v>0</v>
      </c>
      <c r="AM73" s="3">
        <f t="shared" ca="1" si="49"/>
        <v>0</v>
      </c>
      <c r="AN73" s="142">
        <f t="shared" ca="1" si="33"/>
        <v>168.44098867999998</v>
      </c>
      <c r="AS73" s="148">
        <f t="shared" ca="1" si="34"/>
        <v>471.64514317798989</v>
      </c>
      <c r="AT73" s="2">
        <f t="shared" ca="1" si="50"/>
        <v>49.390563896975976</v>
      </c>
      <c r="AU73" s="102">
        <f t="shared" ca="1" si="51"/>
        <v>148</v>
      </c>
      <c r="AV73" s="102">
        <f t="shared" ca="1" si="52"/>
        <v>2401.7925643615172</v>
      </c>
    </row>
    <row r="74" spans="1:48" x14ac:dyDescent="0.25">
      <c r="A74" s="2">
        <v>25</v>
      </c>
      <c r="B74" s="127">
        <f ca="1">Auswahlblatt!$B$4*A74/250</f>
        <v>10.5</v>
      </c>
      <c r="C74" s="134">
        <f t="shared" ca="1" si="35"/>
        <v>3.1437051649305552</v>
      </c>
      <c r="D74" s="131">
        <f t="shared" ca="1" si="36"/>
        <v>1.8636271214459099</v>
      </c>
      <c r="E74" s="134">
        <f ca="1">($B$8+Auswahlblatt!$B$11)*9.81*$B$37</f>
        <v>165.54374999999999</v>
      </c>
      <c r="F74" s="135">
        <f t="shared" ca="1" si="37"/>
        <v>98.136372878554084</v>
      </c>
      <c r="G74" s="136">
        <f t="shared" ca="1" si="38"/>
        <v>168.68745516493055</v>
      </c>
      <c r="J74" s="168">
        <f t="shared" ca="1" si="39"/>
        <v>3.1437051649305552</v>
      </c>
      <c r="K74" s="168">
        <f t="shared" ca="1" si="40"/>
        <v>165.54374999999999</v>
      </c>
      <c r="L74" s="148">
        <f t="shared" ca="1" si="20"/>
        <v>1314.9164410501551</v>
      </c>
      <c r="M74" s="148">
        <f t="shared" ca="1" si="21"/>
        <v>2575.5622467557964</v>
      </c>
      <c r="N74" s="148">
        <f t="shared" ca="1" si="22"/>
        <v>3738.1927317250456</v>
      </c>
      <c r="O74" s="148">
        <f t="shared" ca="1" si="41"/>
        <v>1743.6226678385185</v>
      </c>
      <c r="P74" s="148"/>
      <c r="Q74" s="148">
        <f t="shared" ca="1" si="42"/>
        <v>2164.3866964187837</v>
      </c>
      <c r="R74" s="148">
        <f t="shared" ca="1" si="43"/>
        <v>2575.5622467557964</v>
      </c>
      <c r="S74" s="148"/>
      <c r="V74" s="102">
        <f t="shared" ca="1" si="23"/>
        <v>168.68745516493055</v>
      </c>
      <c r="W74" s="3">
        <f t="shared" ca="1" si="24"/>
        <v>1483.6038962150856</v>
      </c>
      <c r="X74" s="166">
        <f t="shared" ca="1" si="25"/>
        <v>2744.2497019207271</v>
      </c>
      <c r="Y74" s="166">
        <f t="shared" ca="1" si="26"/>
        <v>3906.8801868899764</v>
      </c>
      <c r="Z74" s="166">
        <f t="shared" ca="1" si="44"/>
        <v>1912.310123003449</v>
      </c>
      <c r="AA74" s="166">
        <f t="shared" ca="1" si="45"/>
        <v>2333.0741515837144</v>
      </c>
      <c r="AB74" s="166">
        <f t="shared" ca="1" si="46"/>
        <v>2744.2497019207271</v>
      </c>
      <c r="AC74" s="114"/>
      <c r="AD74" s="2">
        <f t="shared" si="47"/>
        <v>0</v>
      </c>
      <c r="AE74" s="2">
        <f t="shared" ca="1" si="27"/>
        <v>0</v>
      </c>
      <c r="AF74" s="134">
        <f t="shared" ca="1" si="28"/>
        <v>3.1437051649305552</v>
      </c>
      <c r="AG74" s="135">
        <f t="shared" ca="1" si="29"/>
        <v>1.8636271214459099</v>
      </c>
      <c r="AH74" s="134">
        <f t="shared" ca="1" si="30"/>
        <v>165.54374999999999</v>
      </c>
      <c r="AI74" s="135">
        <f t="shared" ca="1" si="31"/>
        <v>98.136372878554084</v>
      </c>
      <c r="AK74" s="136">
        <f t="shared" ca="1" si="48"/>
        <v>168.68745516493055</v>
      </c>
      <c r="AL74" s="102">
        <f t="shared" ca="1" si="32"/>
        <v>0</v>
      </c>
      <c r="AM74" s="3">
        <f t="shared" ca="1" si="49"/>
        <v>0</v>
      </c>
      <c r="AN74" s="142">
        <f t="shared" ca="1" si="33"/>
        <v>168.68745516493055</v>
      </c>
      <c r="AS74" s="148">
        <f t="shared" ca="1" si="34"/>
        <v>491.29702414373935</v>
      </c>
      <c r="AT74" s="2">
        <f t="shared" ca="1" si="50"/>
        <v>51.448504059349958</v>
      </c>
      <c r="AU74" s="102">
        <f t="shared" ca="1" si="51"/>
        <v>148</v>
      </c>
      <c r="AV74" s="102">
        <f t="shared" ca="1" si="52"/>
        <v>2401.7925643615172</v>
      </c>
    </row>
    <row r="75" spans="1:48" x14ac:dyDescent="0.25">
      <c r="A75" s="2">
        <v>26</v>
      </c>
      <c r="B75" s="127">
        <f ca="1">Auswahlblatt!$B$4*A75/250</f>
        <v>10.92</v>
      </c>
      <c r="C75" s="134">
        <f t="shared" ca="1" si="35"/>
        <v>3.4002315063888888</v>
      </c>
      <c r="D75" s="131">
        <f t="shared" ca="1" si="36"/>
        <v>2.0126384355753473</v>
      </c>
      <c r="E75" s="134">
        <f ca="1">($B$8+Auswahlblatt!$B$11)*9.81*$B$37</f>
        <v>165.54374999999999</v>
      </c>
      <c r="F75" s="135">
        <f t="shared" ca="1" si="37"/>
        <v>97.98736156442466</v>
      </c>
      <c r="G75" s="136">
        <f t="shared" ca="1" si="38"/>
        <v>168.94398150638887</v>
      </c>
      <c r="J75" s="168">
        <f t="shared" ca="1" si="39"/>
        <v>3.4002315063888888</v>
      </c>
      <c r="K75" s="168">
        <f t="shared" ca="1" si="40"/>
        <v>165.54374999999999</v>
      </c>
      <c r="L75" s="148">
        <f t="shared" ca="1" si="20"/>
        <v>1314.9164410501551</v>
      </c>
      <c r="M75" s="148">
        <f t="shared" ca="1" si="21"/>
        <v>2575.5622467557964</v>
      </c>
      <c r="N75" s="148">
        <f t="shared" ca="1" si="22"/>
        <v>3738.1927317250456</v>
      </c>
      <c r="O75" s="148">
        <f t="shared" ca="1" si="41"/>
        <v>1743.6226678385185</v>
      </c>
      <c r="P75" s="148"/>
      <c r="Q75" s="148">
        <f t="shared" ca="1" si="42"/>
        <v>2164.3866964187837</v>
      </c>
      <c r="R75" s="148">
        <f t="shared" ca="1" si="43"/>
        <v>2575.5622467557964</v>
      </c>
      <c r="S75" s="148"/>
      <c r="V75" s="102">
        <f t="shared" ca="1" si="23"/>
        <v>168.94398150638887</v>
      </c>
      <c r="W75" s="3">
        <f t="shared" ca="1" si="24"/>
        <v>1483.8604225565439</v>
      </c>
      <c r="X75" s="166">
        <f t="shared" ca="1" si="25"/>
        <v>2744.5062282621852</v>
      </c>
      <c r="Y75" s="166">
        <f t="shared" ca="1" si="26"/>
        <v>3907.1367132314344</v>
      </c>
      <c r="Z75" s="166">
        <f t="shared" ca="1" si="44"/>
        <v>1912.5666493449073</v>
      </c>
      <c r="AA75" s="166">
        <f t="shared" ca="1" si="45"/>
        <v>2333.3306779251725</v>
      </c>
      <c r="AB75" s="166">
        <f t="shared" ca="1" si="46"/>
        <v>2744.5062282621852</v>
      </c>
      <c r="AC75" s="114"/>
      <c r="AD75" s="2">
        <f t="shared" si="47"/>
        <v>0</v>
      </c>
      <c r="AE75" s="2">
        <f t="shared" ca="1" si="27"/>
        <v>0</v>
      </c>
      <c r="AF75" s="134">
        <f t="shared" ca="1" si="28"/>
        <v>3.4002315063888888</v>
      </c>
      <c r="AG75" s="135">
        <f t="shared" ca="1" si="29"/>
        <v>2.0126384355753473</v>
      </c>
      <c r="AH75" s="134">
        <f t="shared" ca="1" si="30"/>
        <v>165.54374999999999</v>
      </c>
      <c r="AI75" s="135">
        <f t="shared" ca="1" si="31"/>
        <v>97.98736156442466</v>
      </c>
      <c r="AK75" s="136">
        <f t="shared" ca="1" si="48"/>
        <v>168.94398150638887</v>
      </c>
      <c r="AL75" s="102">
        <f t="shared" ca="1" si="32"/>
        <v>0</v>
      </c>
      <c r="AM75" s="3">
        <f t="shared" ca="1" si="49"/>
        <v>0</v>
      </c>
      <c r="AN75" s="142">
        <f t="shared" ca="1" si="33"/>
        <v>168.94398150638887</v>
      </c>
      <c r="AS75" s="148">
        <f t="shared" ca="1" si="34"/>
        <v>510.94890510948903</v>
      </c>
      <c r="AT75" s="2">
        <f t="shared" ca="1" si="50"/>
        <v>53.506444221723967</v>
      </c>
      <c r="AU75" s="102">
        <f t="shared" ca="1" si="51"/>
        <v>148</v>
      </c>
      <c r="AV75" s="102">
        <f t="shared" ca="1" si="52"/>
        <v>2401.7925643615172</v>
      </c>
    </row>
    <row r="76" spans="1:48" x14ac:dyDescent="0.25">
      <c r="A76" s="2">
        <v>27</v>
      </c>
      <c r="B76" s="127">
        <f ca="1">Auswahlblatt!$B$4*A76/250</f>
        <v>11.34</v>
      </c>
      <c r="C76" s="134">
        <f t="shared" ca="1" si="35"/>
        <v>3.6668177043749997</v>
      </c>
      <c r="D76" s="131">
        <f t="shared" ca="1" si="36"/>
        <v>2.167014598509732</v>
      </c>
      <c r="E76" s="134">
        <f ca="1">($B$8+Auswahlblatt!$B$11)*9.81*$B$37</f>
        <v>165.54374999999999</v>
      </c>
      <c r="F76" s="135">
        <f t="shared" ca="1" si="37"/>
        <v>97.832985401490262</v>
      </c>
      <c r="G76" s="136">
        <f t="shared" ca="1" si="38"/>
        <v>169.21056770437499</v>
      </c>
      <c r="J76" s="168">
        <f t="shared" ca="1" si="39"/>
        <v>3.6668177043749997</v>
      </c>
      <c r="K76" s="168">
        <f t="shared" ca="1" si="40"/>
        <v>165.54374999999999</v>
      </c>
      <c r="L76" s="148">
        <f t="shared" ca="1" si="20"/>
        <v>1314.9164410501551</v>
      </c>
      <c r="M76" s="148">
        <f t="shared" ca="1" si="21"/>
        <v>2575.5622467557964</v>
      </c>
      <c r="N76" s="148">
        <f t="shared" ca="1" si="22"/>
        <v>3738.1927317250456</v>
      </c>
      <c r="O76" s="148">
        <f t="shared" ca="1" si="41"/>
        <v>1743.6226678385185</v>
      </c>
      <c r="P76" s="148"/>
      <c r="Q76" s="148">
        <f t="shared" ca="1" si="42"/>
        <v>2164.3866964187837</v>
      </c>
      <c r="R76" s="148">
        <f t="shared" ca="1" si="43"/>
        <v>2575.5622467557964</v>
      </c>
      <c r="S76" s="148"/>
      <c r="V76" s="102">
        <f t="shared" ca="1" si="23"/>
        <v>169.21056770437499</v>
      </c>
      <c r="W76" s="3">
        <f t="shared" ca="1" si="24"/>
        <v>1484.1270087545302</v>
      </c>
      <c r="X76" s="166">
        <f t="shared" ca="1" si="25"/>
        <v>2744.7728144601715</v>
      </c>
      <c r="Y76" s="166">
        <f t="shared" ca="1" si="26"/>
        <v>3907.4032994294207</v>
      </c>
      <c r="Z76" s="166">
        <f t="shared" ca="1" si="44"/>
        <v>1912.8332355428936</v>
      </c>
      <c r="AA76" s="166">
        <f t="shared" ca="1" si="45"/>
        <v>2333.5972641231588</v>
      </c>
      <c r="AB76" s="166">
        <f t="shared" ca="1" si="46"/>
        <v>2744.7728144601715</v>
      </c>
      <c r="AC76" s="114"/>
      <c r="AD76" s="2">
        <f t="shared" si="47"/>
        <v>0</v>
      </c>
      <c r="AE76" s="2">
        <f t="shared" ca="1" si="27"/>
        <v>0</v>
      </c>
      <c r="AF76" s="134">
        <f t="shared" ca="1" si="28"/>
        <v>3.6668177043749997</v>
      </c>
      <c r="AG76" s="135">
        <f t="shared" ca="1" si="29"/>
        <v>2.167014598509732</v>
      </c>
      <c r="AH76" s="134">
        <f t="shared" ca="1" si="30"/>
        <v>165.54374999999999</v>
      </c>
      <c r="AI76" s="135">
        <f t="shared" ca="1" si="31"/>
        <v>97.832985401490262</v>
      </c>
      <c r="AK76" s="136">
        <f t="shared" ca="1" si="48"/>
        <v>169.21056770437499</v>
      </c>
      <c r="AL76" s="102">
        <f t="shared" ca="1" si="32"/>
        <v>0</v>
      </c>
      <c r="AM76" s="3">
        <f t="shared" ca="1" si="49"/>
        <v>0</v>
      </c>
      <c r="AN76" s="142">
        <f t="shared" ca="1" si="33"/>
        <v>169.21056770437499</v>
      </c>
      <c r="AS76" s="148">
        <f t="shared" ca="1" si="34"/>
        <v>530.6007860752386</v>
      </c>
      <c r="AT76" s="2">
        <f t="shared" ca="1" si="50"/>
        <v>55.564384384097963</v>
      </c>
      <c r="AU76" s="102">
        <f t="shared" ca="1" si="51"/>
        <v>148</v>
      </c>
      <c r="AV76" s="102">
        <f t="shared" ca="1" si="52"/>
        <v>2401.7925643615172</v>
      </c>
    </row>
    <row r="77" spans="1:48" x14ac:dyDescent="0.25">
      <c r="A77" s="2">
        <v>28</v>
      </c>
      <c r="B77" s="127">
        <f ca="1">Auswahlblatt!$B$4*A77/250</f>
        <v>11.76</v>
      </c>
      <c r="C77" s="134">
        <f t="shared" ca="1" si="35"/>
        <v>3.943463758888889</v>
      </c>
      <c r="D77" s="131">
        <f t="shared" ca="1" si="36"/>
        <v>2.3267028063242745</v>
      </c>
      <c r="E77" s="134">
        <f ca="1">($B$8+Auswahlblatt!$B$11)*9.81*$B$37</f>
        <v>165.54374999999999</v>
      </c>
      <c r="F77" s="135">
        <f t="shared" ca="1" si="37"/>
        <v>97.673297193675722</v>
      </c>
      <c r="G77" s="136">
        <f t="shared" ca="1" si="38"/>
        <v>169.48721375888888</v>
      </c>
      <c r="J77" s="168">
        <f t="shared" ca="1" si="39"/>
        <v>3.943463758888889</v>
      </c>
      <c r="K77" s="168">
        <f t="shared" ca="1" si="40"/>
        <v>165.54374999999999</v>
      </c>
      <c r="L77" s="148">
        <f t="shared" ca="1" si="20"/>
        <v>1314.9164410501551</v>
      </c>
      <c r="M77" s="148">
        <f t="shared" ca="1" si="21"/>
        <v>2575.5622467557964</v>
      </c>
      <c r="N77" s="148">
        <f t="shared" ca="1" si="22"/>
        <v>3738.1927317250456</v>
      </c>
      <c r="O77" s="148">
        <f t="shared" ca="1" si="41"/>
        <v>1743.6226678385185</v>
      </c>
      <c r="P77" s="148"/>
      <c r="Q77" s="148">
        <f t="shared" ca="1" si="42"/>
        <v>2164.3866964187837</v>
      </c>
      <c r="R77" s="148">
        <f t="shared" ca="1" si="43"/>
        <v>2575.5622467557964</v>
      </c>
      <c r="S77" s="148"/>
      <c r="V77" s="102">
        <f t="shared" ca="1" si="23"/>
        <v>169.48721375888888</v>
      </c>
      <c r="W77" s="3">
        <f t="shared" ca="1" si="24"/>
        <v>1484.4036548090439</v>
      </c>
      <c r="X77" s="166">
        <f t="shared" ca="1" si="25"/>
        <v>2745.0494605146855</v>
      </c>
      <c r="Y77" s="166">
        <f t="shared" ca="1" si="26"/>
        <v>3907.6799454839347</v>
      </c>
      <c r="Z77" s="166">
        <f t="shared" ca="1" si="44"/>
        <v>1913.1098815974074</v>
      </c>
      <c r="AA77" s="166">
        <f t="shared" ca="1" si="45"/>
        <v>2333.8739101776728</v>
      </c>
      <c r="AB77" s="166">
        <f t="shared" ca="1" si="46"/>
        <v>2745.0494605146855</v>
      </c>
      <c r="AC77" s="114"/>
      <c r="AD77" s="2">
        <f t="shared" si="47"/>
        <v>0</v>
      </c>
      <c r="AE77" s="2">
        <f t="shared" ca="1" si="27"/>
        <v>0</v>
      </c>
      <c r="AF77" s="134">
        <f t="shared" ca="1" si="28"/>
        <v>3.943463758888889</v>
      </c>
      <c r="AG77" s="135">
        <f t="shared" ca="1" si="29"/>
        <v>2.3267028063242745</v>
      </c>
      <c r="AH77" s="134">
        <f t="shared" ca="1" si="30"/>
        <v>165.54374999999999</v>
      </c>
      <c r="AI77" s="135">
        <f t="shared" ca="1" si="31"/>
        <v>97.673297193675722</v>
      </c>
      <c r="AK77" s="136">
        <f t="shared" ca="1" si="48"/>
        <v>169.48721375888888</v>
      </c>
      <c r="AL77" s="102">
        <f t="shared" ca="1" si="32"/>
        <v>0</v>
      </c>
      <c r="AM77" s="3">
        <f t="shared" ca="1" si="49"/>
        <v>0</v>
      </c>
      <c r="AN77" s="142">
        <f t="shared" ca="1" si="33"/>
        <v>169.48721375888888</v>
      </c>
      <c r="AS77" s="148">
        <f t="shared" ca="1" si="34"/>
        <v>550.25266704098817</v>
      </c>
      <c r="AT77" s="2">
        <f t="shared" ca="1" si="50"/>
        <v>57.622324546471965</v>
      </c>
      <c r="AU77" s="102">
        <f t="shared" ca="1" si="51"/>
        <v>148</v>
      </c>
      <c r="AV77" s="102">
        <f t="shared" ca="1" si="52"/>
        <v>2401.7925643615172</v>
      </c>
    </row>
    <row r="78" spans="1:48" x14ac:dyDescent="0.25">
      <c r="A78" s="2">
        <v>29</v>
      </c>
      <c r="B78" s="127">
        <f ca="1">Auswahlblatt!$B$4*A78/250</f>
        <v>12.18</v>
      </c>
      <c r="C78" s="134">
        <f t="shared" ca="1" si="35"/>
        <v>4.2301696699305555</v>
      </c>
      <c r="D78" s="131">
        <f t="shared" ca="1" si="36"/>
        <v>2.4916487044386599</v>
      </c>
      <c r="E78" s="134">
        <f ca="1">($B$8+Auswahlblatt!$B$11)*9.81*$B$37</f>
        <v>165.54374999999999</v>
      </c>
      <c r="F78" s="135">
        <f t="shared" ca="1" si="37"/>
        <v>97.50835129556134</v>
      </c>
      <c r="G78" s="136">
        <f t="shared" ca="1" si="38"/>
        <v>169.77391966993054</v>
      </c>
      <c r="J78" s="168">
        <f t="shared" ca="1" si="39"/>
        <v>4.2301696699305555</v>
      </c>
      <c r="K78" s="168">
        <f t="shared" ca="1" si="40"/>
        <v>165.54374999999999</v>
      </c>
      <c r="L78" s="148">
        <f t="shared" ca="1" si="20"/>
        <v>1314.9164410501551</v>
      </c>
      <c r="M78" s="148">
        <f t="shared" ca="1" si="21"/>
        <v>2575.5622467557964</v>
      </c>
      <c r="N78" s="148">
        <f t="shared" ca="1" si="22"/>
        <v>3738.1927317250456</v>
      </c>
      <c r="O78" s="148">
        <f t="shared" ca="1" si="41"/>
        <v>1743.6226678385185</v>
      </c>
      <c r="P78" s="148"/>
      <c r="Q78" s="148">
        <f t="shared" ca="1" si="42"/>
        <v>2164.3866964187837</v>
      </c>
      <c r="R78" s="148">
        <f t="shared" ca="1" si="43"/>
        <v>2575.5622467557964</v>
      </c>
      <c r="S78" s="148"/>
      <c r="V78" s="102">
        <f t="shared" ca="1" si="23"/>
        <v>169.77391966993054</v>
      </c>
      <c r="W78" s="3">
        <f t="shared" ca="1" si="24"/>
        <v>1484.6903607200857</v>
      </c>
      <c r="X78" s="166">
        <f t="shared" ca="1" si="25"/>
        <v>2745.3361664257268</v>
      </c>
      <c r="Y78" s="166">
        <f t="shared" ca="1" si="26"/>
        <v>3907.966651394976</v>
      </c>
      <c r="Z78" s="166">
        <f t="shared" ca="1" si="44"/>
        <v>1913.3965875084491</v>
      </c>
      <c r="AA78" s="166">
        <f t="shared" ca="1" si="45"/>
        <v>2334.1606160887141</v>
      </c>
      <c r="AB78" s="166">
        <f t="shared" ca="1" si="46"/>
        <v>2745.3361664257268</v>
      </c>
      <c r="AC78" s="114"/>
      <c r="AD78" s="2">
        <f t="shared" si="47"/>
        <v>0</v>
      </c>
      <c r="AE78" s="2">
        <f t="shared" ca="1" si="27"/>
        <v>0</v>
      </c>
      <c r="AF78" s="134">
        <f t="shared" ca="1" si="28"/>
        <v>4.2301696699305555</v>
      </c>
      <c r="AG78" s="135">
        <f t="shared" ca="1" si="29"/>
        <v>2.4916487044386599</v>
      </c>
      <c r="AH78" s="134">
        <f t="shared" ca="1" si="30"/>
        <v>165.54374999999999</v>
      </c>
      <c r="AI78" s="135">
        <f t="shared" ca="1" si="31"/>
        <v>97.50835129556134</v>
      </c>
      <c r="AK78" s="136">
        <f t="shared" ca="1" si="48"/>
        <v>169.77391966993054</v>
      </c>
      <c r="AL78" s="102">
        <f t="shared" ca="1" si="32"/>
        <v>0</v>
      </c>
      <c r="AM78" s="3">
        <f t="shared" ca="1" si="49"/>
        <v>0</v>
      </c>
      <c r="AN78" s="142">
        <f t="shared" ca="1" si="33"/>
        <v>169.77391966993054</v>
      </c>
      <c r="AS78" s="148">
        <f t="shared" ca="1" si="34"/>
        <v>569.90454800673774</v>
      </c>
      <c r="AT78" s="2">
        <f t="shared" ca="1" si="50"/>
        <v>59.680264708845961</v>
      </c>
      <c r="AU78" s="102">
        <f t="shared" ca="1" si="51"/>
        <v>148</v>
      </c>
      <c r="AV78" s="102">
        <f t="shared" ca="1" si="52"/>
        <v>2401.7925643615172</v>
      </c>
    </row>
    <row r="79" spans="1:48" x14ac:dyDescent="0.25">
      <c r="A79" s="2">
        <v>30</v>
      </c>
      <c r="B79" s="127">
        <f ca="1">Auswahlblatt!$B$4*A79/250</f>
        <v>12.6</v>
      </c>
      <c r="C79" s="134">
        <f t="shared" ca="1" si="35"/>
        <v>4.5269354374999997</v>
      </c>
      <c r="D79" s="131">
        <f t="shared" ca="1" si="36"/>
        <v>2.661796432380243</v>
      </c>
      <c r="E79" s="134">
        <f ca="1">($B$8+Auswahlblatt!$B$11)*9.81*$B$37</f>
        <v>165.54374999999999</v>
      </c>
      <c r="F79" s="135">
        <f t="shared" ca="1" si="37"/>
        <v>97.338203567619757</v>
      </c>
      <c r="G79" s="136">
        <f t="shared" ca="1" si="38"/>
        <v>170.07068543749998</v>
      </c>
      <c r="J79" s="168">
        <f t="shared" ca="1" si="39"/>
        <v>4.5269354374999997</v>
      </c>
      <c r="K79" s="168">
        <f t="shared" ca="1" si="40"/>
        <v>165.54374999999999</v>
      </c>
      <c r="L79" s="148">
        <f t="shared" ca="1" si="20"/>
        <v>1314.9164410501551</v>
      </c>
      <c r="M79" s="148">
        <f t="shared" ca="1" si="21"/>
        <v>2575.5622467557964</v>
      </c>
      <c r="N79" s="148">
        <f t="shared" ca="1" si="22"/>
        <v>3738.1927317250456</v>
      </c>
      <c r="O79" s="148">
        <f t="shared" ca="1" si="41"/>
        <v>1743.6226678385185</v>
      </c>
      <c r="P79" s="148"/>
      <c r="Q79" s="148">
        <f t="shared" ca="1" si="42"/>
        <v>2164.3866964187837</v>
      </c>
      <c r="R79" s="148">
        <f t="shared" ca="1" si="43"/>
        <v>2575.5622467557964</v>
      </c>
      <c r="S79" s="148"/>
      <c r="V79" s="102">
        <f t="shared" ca="1" si="23"/>
        <v>170.07068543749998</v>
      </c>
      <c r="W79" s="3">
        <f t="shared" ca="1" si="24"/>
        <v>1484.9871264876551</v>
      </c>
      <c r="X79" s="166">
        <f t="shared" ca="1" si="25"/>
        <v>2745.6329321932963</v>
      </c>
      <c r="Y79" s="166">
        <f t="shared" ca="1" si="26"/>
        <v>3908.2634171625455</v>
      </c>
      <c r="Z79" s="166">
        <f t="shared" ca="1" si="44"/>
        <v>1913.6933532760186</v>
      </c>
      <c r="AA79" s="166">
        <f t="shared" ca="1" si="45"/>
        <v>2334.4573818562835</v>
      </c>
      <c r="AB79" s="166">
        <f t="shared" ca="1" si="46"/>
        <v>2745.6329321932963</v>
      </c>
      <c r="AC79" s="114"/>
      <c r="AD79" s="2">
        <f t="shared" si="47"/>
        <v>0</v>
      </c>
      <c r="AE79" s="2">
        <f t="shared" ca="1" si="27"/>
        <v>0</v>
      </c>
      <c r="AF79" s="134">
        <f t="shared" ca="1" si="28"/>
        <v>4.5269354374999997</v>
      </c>
      <c r="AG79" s="135">
        <f t="shared" ca="1" si="29"/>
        <v>2.661796432380243</v>
      </c>
      <c r="AH79" s="134">
        <f t="shared" ca="1" si="30"/>
        <v>165.54374999999999</v>
      </c>
      <c r="AI79" s="135">
        <f t="shared" ca="1" si="31"/>
        <v>97.338203567619757</v>
      </c>
      <c r="AK79" s="136">
        <f t="shared" ca="1" si="48"/>
        <v>170.07068543749998</v>
      </c>
      <c r="AL79" s="102">
        <f t="shared" ca="1" si="32"/>
        <v>0</v>
      </c>
      <c r="AM79" s="3">
        <f t="shared" ca="1" si="49"/>
        <v>0</v>
      </c>
      <c r="AN79" s="142">
        <f t="shared" ca="1" si="33"/>
        <v>170.07068543749998</v>
      </c>
      <c r="AS79" s="148">
        <f t="shared" ca="1" si="34"/>
        <v>589.55642897248731</v>
      </c>
      <c r="AT79" s="2">
        <f t="shared" ca="1" si="50"/>
        <v>61.738204871219963</v>
      </c>
      <c r="AU79" s="102">
        <f t="shared" ca="1" si="51"/>
        <v>148</v>
      </c>
      <c r="AV79" s="102">
        <f t="shared" ca="1" si="52"/>
        <v>2401.7925643615172</v>
      </c>
    </row>
    <row r="80" spans="1:48" x14ac:dyDescent="0.25">
      <c r="A80" s="2">
        <v>31</v>
      </c>
      <c r="B80" s="127">
        <f ca="1">Auswahlblatt!$B$4*A80/250</f>
        <v>13.02</v>
      </c>
      <c r="C80" s="134">
        <f t="shared" ca="1" si="35"/>
        <v>4.8337610615972224</v>
      </c>
      <c r="D80" s="131">
        <f t="shared" ca="1" si="36"/>
        <v>2.8370886694369277</v>
      </c>
      <c r="E80" s="134">
        <f ca="1">($B$8+Auswahlblatt!$B$11)*9.81*$B$37</f>
        <v>165.54374999999999</v>
      </c>
      <c r="F80" s="135">
        <f t="shared" ca="1" si="37"/>
        <v>97.162911330563077</v>
      </c>
      <c r="G80" s="136">
        <f t="shared" ca="1" si="38"/>
        <v>170.3775110615972</v>
      </c>
      <c r="J80" s="168">
        <f t="shared" ca="1" si="39"/>
        <v>4.8337610615972224</v>
      </c>
      <c r="K80" s="168">
        <f t="shared" ca="1" si="40"/>
        <v>165.54374999999999</v>
      </c>
      <c r="L80" s="148">
        <f t="shared" ca="1" si="20"/>
        <v>1314.9164410501551</v>
      </c>
      <c r="M80" s="148">
        <f t="shared" ca="1" si="21"/>
        <v>2575.5622467557964</v>
      </c>
      <c r="N80" s="148">
        <f t="shared" ca="1" si="22"/>
        <v>3738.1927317250456</v>
      </c>
      <c r="O80" s="148">
        <f t="shared" ca="1" si="41"/>
        <v>1743.6226678385185</v>
      </c>
      <c r="P80" s="148"/>
      <c r="Q80" s="148">
        <f t="shared" ca="1" si="42"/>
        <v>2164.3866964187837</v>
      </c>
      <c r="R80" s="148">
        <f t="shared" ca="1" si="43"/>
        <v>2575.5622467557964</v>
      </c>
      <c r="S80" s="148"/>
      <c r="V80" s="102">
        <f t="shared" ca="1" si="23"/>
        <v>170.3775110615972</v>
      </c>
      <c r="W80" s="3">
        <f t="shared" ca="1" si="24"/>
        <v>1485.2939521117523</v>
      </c>
      <c r="X80" s="166">
        <f t="shared" ca="1" si="25"/>
        <v>2745.9397578173935</v>
      </c>
      <c r="Y80" s="166">
        <f t="shared" ca="1" si="26"/>
        <v>3908.5702427866427</v>
      </c>
      <c r="Z80" s="166">
        <f t="shared" ca="1" si="44"/>
        <v>1914.0001789001158</v>
      </c>
      <c r="AA80" s="166">
        <f t="shared" ca="1" si="45"/>
        <v>2334.7642074803807</v>
      </c>
      <c r="AB80" s="166">
        <f t="shared" ca="1" si="46"/>
        <v>2745.9397578173935</v>
      </c>
      <c r="AC80" s="114"/>
      <c r="AD80" s="2">
        <f t="shared" si="47"/>
        <v>0</v>
      </c>
      <c r="AE80" s="2">
        <f t="shared" ca="1" si="27"/>
        <v>0</v>
      </c>
      <c r="AF80" s="134">
        <f t="shared" ca="1" si="28"/>
        <v>4.8337610615972224</v>
      </c>
      <c r="AG80" s="135">
        <f t="shared" ca="1" si="29"/>
        <v>2.8370886694369277</v>
      </c>
      <c r="AH80" s="134">
        <f t="shared" ca="1" si="30"/>
        <v>165.54374999999999</v>
      </c>
      <c r="AI80" s="135">
        <f t="shared" ca="1" si="31"/>
        <v>97.162911330563077</v>
      </c>
      <c r="AK80" s="136">
        <f t="shared" ca="1" si="48"/>
        <v>170.3775110615972</v>
      </c>
      <c r="AL80" s="102">
        <f t="shared" ca="1" si="32"/>
        <v>0</v>
      </c>
      <c r="AM80" s="3">
        <f t="shared" ca="1" si="49"/>
        <v>0</v>
      </c>
      <c r="AN80" s="142">
        <f t="shared" ca="1" si="33"/>
        <v>170.3775110615972</v>
      </c>
      <c r="AS80" s="148">
        <f t="shared" ca="1" si="34"/>
        <v>609.20830993823688</v>
      </c>
      <c r="AT80" s="2">
        <f t="shared" ca="1" si="50"/>
        <v>63.796145033593952</v>
      </c>
      <c r="AU80" s="102">
        <f t="shared" ca="1" si="51"/>
        <v>148</v>
      </c>
      <c r="AV80" s="102">
        <f t="shared" ca="1" si="52"/>
        <v>2401.7925643615172</v>
      </c>
    </row>
    <row r="81" spans="1:48" x14ac:dyDescent="0.25">
      <c r="A81" s="2">
        <v>32</v>
      </c>
      <c r="B81" s="127">
        <f ca="1">Auswahlblatt!$B$4*A81/250</f>
        <v>13.44</v>
      </c>
      <c r="C81" s="134">
        <f t="shared" ca="1" si="35"/>
        <v>5.1506465422222227</v>
      </c>
      <c r="D81" s="131">
        <f t="shared" ca="1" si="36"/>
        <v>3.0174666811327815</v>
      </c>
      <c r="E81" s="134">
        <f ca="1">($B$8+Auswahlblatt!$B$11)*9.81*$B$37</f>
        <v>165.54374999999999</v>
      </c>
      <c r="F81" s="135">
        <f t="shared" ca="1" si="37"/>
        <v>96.982533318867212</v>
      </c>
      <c r="G81" s="136">
        <f t="shared" ca="1" si="38"/>
        <v>170.69439654222222</v>
      </c>
      <c r="J81" s="168">
        <f t="shared" ca="1" si="39"/>
        <v>5.1506465422222227</v>
      </c>
      <c r="K81" s="168">
        <f t="shared" ca="1" si="40"/>
        <v>165.54374999999999</v>
      </c>
      <c r="L81" s="148">
        <f t="shared" ca="1" si="20"/>
        <v>1314.9164410501551</v>
      </c>
      <c r="M81" s="148">
        <f t="shared" ca="1" si="21"/>
        <v>2575.5622467557964</v>
      </c>
      <c r="N81" s="148">
        <f t="shared" ca="1" si="22"/>
        <v>3738.1927317250456</v>
      </c>
      <c r="O81" s="148">
        <f t="shared" ca="1" si="41"/>
        <v>1743.6226678385185</v>
      </c>
      <c r="P81" s="148"/>
      <c r="Q81" s="148">
        <f t="shared" ca="1" si="42"/>
        <v>2164.3866964187837</v>
      </c>
      <c r="R81" s="148">
        <f t="shared" ca="1" si="43"/>
        <v>2575.5622467557964</v>
      </c>
      <c r="S81" s="148"/>
      <c r="V81" s="102">
        <f t="shared" ca="1" si="23"/>
        <v>170.69439654222222</v>
      </c>
      <c r="W81" s="3">
        <f t="shared" ca="1" si="24"/>
        <v>1485.6108375923773</v>
      </c>
      <c r="X81" s="166">
        <f t="shared" ca="1" si="25"/>
        <v>2746.2566432980188</v>
      </c>
      <c r="Y81" s="166">
        <f t="shared" ca="1" si="26"/>
        <v>3908.8871282672681</v>
      </c>
      <c r="Z81" s="166">
        <f t="shared" ca="1" si="44"/>
        <v>1914.3170643807407</v>
      </c>
      <c r="AA81" s="166">
        <f t="shared" ca="1" si="45"/>
        <v>2335.0810929610061</v>
      </c>
      <c r="AB81" s="166">
        <f t="shared" ca="1" si="46"/>
        <v>2746.2566432980188</v>
      </c>
      <c r="AC81" s="114"/>
      <c r="AD81" s="2">
        <f t="shared" si="47"/>
        <v>0</v>
      </c>
      <c r="AE81" s="2">
        <f t="shared" ca="1" si="27"/>
        <v>0</v>
      </c>
      <c r="AF81" s="134">
        <f t="shared" ca="1" si="28"/>
        <v>5.1506465422222227</v>
      </c>
      <c r="AG81" s="135">
        <f t="shared" ca="1" si="29"/>
        <v>3.0174666811327815</v>
      </c>
      <c r="AH81" s="134">
        <f t="shared" ca="1" si="30"/>
        <v>165.54374999999999</v>
      </c>
      <c r="AI81" s="135">
        <f t="shared" ca="1" si="31"/>
        <v>96.982533318867212</v>
      </c>
      <c r="AK81" s="136">
        <f t="shared" ca="1" si="48"/>
        <v>170.69439654222222</v>
      </c>
      <c r="AL81" s="102">
        <f t="shared" ca="1" si="32"/>
        <v>0</v>
      </c>
      <c r="AM81" s="3">
        <f t="shared" ca="1" si="49"/>
        <v>0</v>
      </c>
      <c r="AN81" s="142">
        <f t="shared" ca="1" si="33"/>
        <v>170.69439654222222</v>
      </c>
      <c r="AS81" s="148">
        <f t="shared" ca="1" si="34"/>
        <v>628.86019090398645</v>
      </c>
      <c r="AT81" s="2">
        <f t="shared" ca="1" si="50"/>
        <v>65.854085195967954</v>
      </c>
      <c r="AU81" s="102">
        <f t="shared" ca="1" si="51"/>
        <v>148</v>
      </c>
      <c r="AV81" s="102">
        <f t="shared" ca="1" si="52"/>
        <v>2401.7925643615172</v>
      </c>
    </row>
    <row r="82" spans="1:48" x14ac:dyDescent="0.25">
      <c r="A82" s="2">
        <v>33</v>
      </c>
      <c r="B82" s="127">
        <f ca="1">Auswahlblatt!$B$4*A82/250</f>
        <v>13.86</v>
      </c>
      <c r="C82" s="134">
        <f t="shared" ca="1" si="35"/>
        <v>5.4775918793750007</v>
      </c>
      <c r="D82" s="131">
        <f t="shared" ca="1" si="36"/>
        <v>3.2028703664589786</v>
      </c>
      <c r="E82" s="134">
        <f ca="1">($B$8+Auswahlblatt!$B$11)*9.81*$B$37</f>
        <v>165.54374999999999</v>
      </c>
      <c r="F82" s="135">
        <f t="shared" ca="1" si="37"/>
        <v>96.797129633541019</v>
      </c>
      <c r="G82" s="136">
        <f t="shared" ca="1" si="38"/>
        <v>171.021341879375</v>
      </c>
      <c r="J82" s="168">
        <f t="shared" ca="1" si="39"/>
        <v>5.4775918793750007</v>
      </c>
      <c r="K82" s="168">
        <f t="shared" ca="1" si="40"/>
        <v>165.54374999999999</v>
      </c>
      <c r="L82" s="148">
        <f t="shared" ca="1" si="20"/>
        <v>1314.9164410501551</v>
      </c>
      <c r="M82" s="148">
        <f t="shared" ca="1" si="21"/>
        <v>2575.5622467557964</v>
      </c>
      <c r="N82" s="148">
        <f t="shared" ca="1" si="22"/>
        <v>3738.1927317250456</v>
      </c>
      <c r="O82" s="148">
        <f t="shared" ca="1" si="41"/>
        <v>1743.6226678385185</v>
      </c>
      <c r="P82" s="148"/>
      <c r="Q82" s="148">
        <f t="shared" ca="1" si="42"/>
        <v>2164.3866964187837</v>
      </c>
      <c r="R82" s="148">
        <f t="shared" ca="1" si="43"/>
        <v>2575.5622467557964</v>
      </c>
      <c r="S82" s="148"/>
      <c r="V82" s="102">
        <f t="shared" ca="1" si="23"/>
        <v>171.021341879375</v>
      </c>
      <c r="W82" s="3">
        <f t="shared" ca="1" si="24"/>
        <v>1485.9377829295302</v>
      </c>
      <c r="X82" s="166">
        <f t="shared" ca="1" si="25"/>
        <v>2746.5835886351715</v>
      </c>
      <c r="Y82" s="166">
        <f t="shared" ca="1" si="26"/>
        <v>3909.2140736044207</v>
      </c>
      <c r="Z82" s="166">
        <f t="shared" ca="1" si="44"/>
        <v>1914.6440097178936</v>
      </c>
      <c r="AA82" s="166">
        <f t="shared" ca="1" si="45"/>
        <v>2335.4080382981588</v>
      </c>
      <c r="AB82" s="166">
        <f t="shared" ca="1" si="46"/>
        <v>2746.5835886351715</v>
      </c>
      <c r="AC82" s="114"/>
      <c r="AD82" s="2">
        <f t="shared" si="47"/>
        <v>0</v>
      </c>
      <c r="AE82" s="2">
        <f t="shared" ca="1" si="27"/>
        <v>0</v>
      </c>
      <c r="AF82" s="134">
        <f t="shared" ca="1" si="28"/>
        <v>5.4775918793750007</v>
      </c>
      <c r="AG82" s="135">
        <f t="shared" ca="1" si="29"/>
        <v>3.2028703664589786</v>
      </c>
      <c r="AH82" s="134">
        <f t="shared" ca="1" si="30"/>
        <v>165.54374999999999</v>
      </c>
      <c r="AI82" s="135">
        <f t="shared" ca="1" si="31"/>
        <v>96.797129633541019</v>
      </c>
      <c r="AK82" s="136">
        <f t="shared" ca="1" si="48"/>
        <v>171.021341879375</v>
      </c>
      <c r="AL82" s="102">
        <f t="shared" ca="1" si="32"/>
        <v>0</v>
      </c>
      <c r="AM82" s="3">
        <f t="shared" ca="1" si="49"/>
        <v>0</v>
      </c>
      <c r="AN82" s="142">
        <f t="shared" ca="1" si="33"/>
        <v>171.021341879375</v>
      </c>
      <c r="AS82" s="148">
        <f t="shared" ca="1" si="34"/>
        <v>648.51207186973613</v>
      </c>
      <c r="AT82" s="2">
        <f t="shared" ca="1" si="50"/>
        <v>67.912025358341964</v>
      </c>
      <c r="AU82" s="102">
        <f t="shared" ca="1" si="51"/>
        <v>148</v>
      </c>
      <c r="AV82" s="102">
        <f t="shared" ca="1" si="52"/>
        <v>2401.7925643615172</v>
      </c>
    </row>
    <row r="83" spans="1:48" x14ac:dyDescent="0.25">
      <c r="A83" s="2">
        <v>34</v>
      </c>
      <c r="B83" s="127">
        <f ca="1">Auswahlblatt!$B$4*A83/250</f>
        <v>14.28</v>
      </c>
      <c r="C83" s="134">
        <f t="shared" ca="1" si="35"/>
        <v>5.8145970730555563</v>
      </c>
      <c r="D83" s="131">
        <f t="shared" ca="1" si="36"/>
        <v>3.3932383057923685</v>
      </c>
      <c r="E83" s="134">
        <f ca="1">($B$8+Auswahlblatt!$B$11)*9.81*$B$37</f>
        <v>165.54374999999999</v>
      </c>
      <c r="F83" s="135">
        <f t="shared" ca="1" si="37"/>
        <v>96.606761694207634</v>
      </c>
      <c r="G83" s="136">
        <f t="shared" ca="1" si="38"/>
        <v>171.35834707305554</v>
      </c>
      <c r="J83" s="168">
        <f t="shared" ca="1" si="39"/>
        <v>5.8145970730555563</v>
      </c>
      <c r="K83" s="168">
        <f t="shared" ca="1" si="40"/>
        <v>165.54374999999999</v>
      </c>
      <c r="L83" s="148">
        <f t="shared" ca="1" si="20"/>
        <v>1314.9164410501551</v>
      </c>
      <c r="M83" s="148">
        <f t="shared" ca="1" si="21"/>
        <v>2575.5622467557964</v>
      </c>
      <c r="N83" s="148">
        <f t="shared" ca="1" si="22"/>
        <v>3738.1927317250456</v>
      </c>
      <c r="O83" s="148">
        <f t="shared" ca="1" si="41"/>
        <v>1743.6226678385185</v>
      </c>
      <c r="P83" s="148"/>
      <c r="Q83" s="148">
        <f t="shared" ca="1" si="42"/>
        <v>2164.3866964187837</v>
      </c>
      <c r="R83" s="148">
        <f t="shared" ca="1" si="43"/>
        <v>2575.5622467557964</v>
      </c>
      <c r="S83" s="148"/>
      <c r="V83" s="102">
        <f t="shared" ca="1" si="23"/>
        <v>171.35834707305554</v>
      </c>
      <c r="W83" s="3">
        <f t="shared" ca="1" si="24"/>
        <v>1486.2747881232106</v>
      </c>
      <c r="X83" s="166">
        <f t="shared" ca="1" si="25"/>
        <v>2746.9205938288519</v>
      </c>
      <c r="Y83" s="166">
        <f t="shared" ca="1" si="26"/>
        <v>3909.5510787981011</v>
      </c>
      <c r="Z83" s="166">
        <f t="shared" ca="1" si="44"/>
        <v>1914.981014911574</v>
      </c>
      <c r="AA83" s="166">
        <f t="shared" ca="1" si="45"/>
        <v>2335.7450434918392</v>
      </c>
      <c r="AB83" s="166">
        <f t="shared" ca="1" si="46"/>
        <v>2746.9205938288519</v>
      </c>
      <c r="AC83" s="114"/>
      <c r="AD83" s="2">
        <f t="shared" si="47"/>
        <v>0</v>
      </c>
      <c r="AE83" s="2">
        <f t="shared" ca="1" si="27"/>
        <v>0</v>
      </c>
      <c r="AF83" s="134">
        <f t="shared" ca="1" si="28"/>
        <v>5.8145970730555563</v>
      </c>
      <c r="AG83" s="135">
        <f t="shared" ca="1" si="29"/>
        <v>3.3932383057923685</v>
      </c>
      <c r="AH83" s="134">
        <f t="shared" ca="1" si="30"/>
        <v>165.54374999999999</v>
      </c>
      <c r="AI83" s="135">
        <f t="shared" ca="1" si="31"/>
        <v>96.606761694207634</v>
      </c>
      <c r="AK83" s="136">
        <f t="shared" ca="1" si="48"/>
        <v>171.35834707305554</v>
      </c>
      <c r="AL83" s="102">
        <f t="shared" ca="1" si="32"/>
        <v>0</v>
      </c>
      <c r="AM83" s="3">
        <f t="shared" ca="1" si="49"/>
        <v>0</v>
      </c>
      <c r="AN83" s="142">
        <f t="shared" ca="1" si="33"/>
        <v>171.35834707305554</v>
      </c>
      <c r="AS83" s="148">
        <f t="shared" ca="1" si="34"/>
        <v>668.1639528354857</v>
      </c>
      <c r="AT83" s="2">
        <f t="shared" ca="1" si="50"/>
        <v>69.969965520715959</v>
      </c>
      <c r="AU83" s="102">
        <f t="shared" ca="1" si="51"/>
        <v>148</v>
      </c>
      <c r="AV83" s="102">
        <f t="shared" ca="1" si="52"/>
        <v>2401.7925643615172</v>
      </c>
    </row>
    <row r="84" spans="1:48" x14ac:dyDescent="0.25">
      <c r="A84" s="2">
        <v>35</v>
      </c>
      <c r="B84" s="127">
        <f ca="1">Auswahlblatt!$B$4*A84/250</f>
        <v>14.7</v>
      </c>
      <c r="C84" s="134">
        <f t="shared" ca="1" si="35"/>
        <v>6.1616621232638877</v>
      </c>
      <c r="D84" s="131">
        <f t="shared" ca="1" si="36"/>
        <v>3.5885078094338425</v>
      </c>
      <c r="E84" s="134">
        <f ca="1">($B$8+Auswahlblatt!$B$11)*9.81*$B$37</f>
        <v>165.54374999999999</v>
      </c>
      <c r="F84" s="135">
        <f t="shared" ca="1" si="37"/>
        <v>96.411492190566165</v>
      </c>
      <c r="G84" s="136">
        <f t="shared" ca="1" si="38"/>
        <v>171.70541212326387</v>
      </c>
      <c r="J84" s="168">
        <f t="shared" ca="1" si="39"/>
        <v>6.1616621232638877</v>
      </c>
      <c r="K84" s="168">
        <f t="shared" ca="1" si="40"/>
        <v>165.54374999999999</v>
      </c>
      <c r="L84" s="148">
        <f t="shared" ca="1" si="20"/>
        <v>1314.9164410501551</v>
      </c>
      <c r="M84" s="148">
        <f t="shared" ca="1" si="21"/>
        <v>2575.5622467557964</v>
      </c>
      <c r="N84" s="148">
        <f t="shared" ca="1" si="22"/>
        <v>3738.1927317250456</v>
      </c>
      <c r="O84" s="148">
        <f t="shared" ca="1" si="41"/>
        <v>1743.6226678385185</v>
      </c>
      <c r="P84" s="148"/>
      <c r="Q84" s="148">
        <f t="shared" ca="1" si="42"/>
        <v>2164.3866964187837</v>
      </c>
      <c r="R84" s="148">
        <f t="shared" ca="1" si="43"/>
        <v>2575.5622467557964</v>
      </c>
      <c r="S84" s="148"/>
      <c r="V84" s="102">
        <f t="shared" ca="1" si="23"/>
        <v>171.70541212326387</v>
      </c>
      <c r="W84" s="3">
        <f t="shared" ca="1" si="24"/>
        <v>1486.6218531734189</v>
      </c>
      <c r="X84" s="166">
        <f t="shared" ca="1" si="25"/>
        <v>2747.2676588790605</v>
      </c>
      <c r="Y84" s="166">
        <f t="shared" ca="1" si="26"/>
        <v>3909.8981438483097</v>
      </c>
      <c r="Z84" s="166">
        <f t="shared" ca="1" si="44"/>
        <v>1915.3280799617824</v>
      </c>
      <c r="AA84" s="166">
        <f t="shared" ca="1" si="45"/>
        <v>2336.0921085420478</v>
      </c>
      <c r="AB84" s="166">
        <f t="shared" ca="1" si="46"/>
        <v>2747.2676588790605</v>
      </c>
      <c r="AC84" s="114"/>
      <c r="AD84" s="2">
        <f t="shared" si="47"/>
        <v>0</v>
      </c>
      <c r="AE84" s="2">
        <f t="shared" ca="1" si="27"/>
        <v>0</v>
      </c>
      <c r="AF84" s="134">
        <f t="shared" ca="1" si="28"/>
        <v>6.1616621232638877</v>
      </c>
      <c r="AG84" s="135">
        <f t="shared" ca="1" si="29"/>
        <v>3.5885078094338425</v>
      </c>
      <c r="AH84" s="134">
        <f t="shared" ca="1" si="30"/>
        <v>165.54374999999999</v>
      </c>
      <c r="AI84" s="135">
        <f t="shared" ca="1" si="31"/>
        <v>96.411492190566165</v>
      </c>
      <c r="AK84" s="136">
        <f t="shared" ca="1" si="48"/>
        <v>171.70541212326387</v>
      </c>
      <c r="AL84" s="102">
        <f t="shared" ca="1" si="32"/>
        <v>0</v>
      </c>
      <c r="AM84" s="3">
        <f t="shared" ca="1" si="49"/>
        <v>0</v>
      </c>
      <c r="AN84" s="142">
        <f t="shared" ca="1" si="33"/>
        <v>171.70541212326387</v>
      </c>
      <c r="AS84" s="148">
        <f t="shared" ca="1" si="34"/>
        <v>687.81583380123516</v>
      </c>
      <c r="AT84" s="2">
        <f t="shared" ca="1" si="50"/>
        <v>72.027905683089955</v>
      </c>
      <c r="AU84" s="102">
        <f t="shared" ca="1" si="51"/>
        <v>148</v>
      </c>
      <c r="AV84" s="102">
        <f t="shared" ca="1" si="52"/>
        <v>2401.7925643615172</v>
      </c>
    </row>
    <row r="85" spans="1:48" x14ac:dyDescent="0.25">
      <c r="A85" s="2">
        <v>36</v>
      </c>
      <c r="B85" s="127">
        <f ca="1">Auswahlblatt!$B$4*A85/250</f>
        <v>15.12</v>
      </c>
      <c r="C85" s="134">
        <f t="shared" ca="1" si="35"/>
        <v>6.5187870300000004</v>
      </c>
      <c r="D85" s="131">
        <f t="shared" ca="1" si="36"/>
        <v>3.7886149666986584</v>
      </c>
      <c r="E85" s="134">
        <f ca="1">($B$8+Auswahlblatt!$B$11)*9.81*$B$37</f>
        <v>165.54374999999999</v>
      </c>
      <c r="F85" s="135">
        <f t="shared" ca="1" si="37"/>
        <v>96.21138503330134</v>
      </c>
      <c r="G85" s="136">
        <f t="shared" ca="1" si="38"/>
        <v>172.06253702999999</v>
      </c>
      <c r="J85" s="168">
        <f t="shared" ca="1" si="39"/>
        <v>6.5187870300000004</v>
      </c>
      <c r="K85" s="168">
        <f t="shared" ca="1" si="40"/>
        <v>165.54374999999999</v>
      </c>
      <c r="L85" s="148">
        <f t="shared" ca="1" si="20"/>
        <v>1314.9164410501551</v>
      </c>
      <c r="M85" s="148">
        <f t="shared" ca="1" si="21"/>
        <v>2575.5622467557964</v>
      </c>
      <c r="N85" s="148">
        <f t="shared" ca="1" si="22"/>
        <v>3738.1927317250456</v>
      </c>
      <c r="O85" s="148">
        <f t="shared" ca="1" si="41"/>
        <v>1743.6226678385185</v>
      </c>
      <c r="P85" s="148"/>
      <c r="Q85" s="148">
        <f t="shared" ca="1" si="42"/>
        <v>2164.3866964187837</v>
      </c>
      <c r="R85" s="148">
        <f t="shared" ca="1" si="43"/>
        <v>2575.5622467557964</v>
      </c>
      <c r="S85" s="148"/>
      <c r="V85" s="102">
        <f t="shared" ca="1" si="23"/>
        <v>172.06253702999999</v>
      </c>
      <c r="W85" s="3">
        <f t="shared" ca="1" si="24"/>
        <v>1486.978978080155</v>
      </c>
      <c r="X85" s="166">
        <f t="shared" ca="1" si="25"/>
        <v>2747.6247837857964</v>
      </c>
      <c r="Y85" s="166">
        <f t="shared" ca="1" si="26"/>
        <v>3910.2552687550456</v>
      </c>
      <c r="Z85" s="166">
        <f t="shared" ca="1" si="44"/>
        <v>1915.6852048685184</v>
      </c>
      <c r="AA85" s="166">
        <f t="shared" ca="1" si="45"/>
        <v>2336.4492334487836</v>
      </c>
      <c r="AB85" s="166">
        <f t="shared" ca="1" si="46"/>
        <v>2747.6247837857964</v>
      </c>
      <c r="AC85" s="114"/>
      <c r="AD85" s="2">
        <f t="shared" si="47"/>
        <v>0</v>
      </c>
      <c r="AE85" s="2">
        <f t="shared" ca="1" si="27"/>
        <v>0</v>
      </c>
      <c r="AF85" s="134">
        <f t="shared" ca="1" si="28"/>
        <v>6.5187870300000004</v>
      </c>
      <c r="AG85" s="135">
        <f t="shared" ca="1" si="29"/>
        <v>3.7886149666986584</v>
      </c>
      <c r="AH85" s="134">
        <f t="shared" ca="1" si="30"/>
        <v>165.54374999999999</v>
      </c>
      <c r="AI85" s="135">
        <f t="shared" ca="1" si="31"/>
        <v>96.21138503330134</v>
      </c>
      <c r="AK85" s="136">
        <f t="shared" ca="1" si="48"/>
        <v>172.06253702999999</v>
      </c>
      <c r="AL85" s="102">
        <f t="shared" ca="1" si="32"/>
        <v>0</v>
      </c>
      <c r="AM85" s="3">
        <f t="shared" ca="1" si="49"/>
        <v>0</v>
      </c>
      <c r="AN85" s="142">
        <f t="shared" ca="1" si="33"/>
        <v>172.06253702999999</v>
      </c>
      <c r="AS85" s="148">
        <f t="shared" ca="1" si="34"/>
        <v>707.46771476698484</v>
      </c>
      <c r="AT85" s="2">
        <f t="shared" ca="1" si="50"/>
        <v>74.085845845463965</v>
      </c>
      <c r="AU85" s="102">
        <f t="shared" ca="1" si="51"/>
        <v>148</v>
      </c>
      <c r="AV85" s="102">
        <f t="shared" ca="1" si="52"/>
        <v>2401.7925643615172</v>
      </c>
    </row>
    <row r="86" spans="1:48" x14ac:dyDescent="0.25">
      <c r="A86" s="2">
        <v>37</v>
      </c>
      <c r="B86" s="127">
        <f ca="1">Auswahlblatt!$B$4*A86/250</f>
        <v>15.54</v>
      </c>
      <c r="C86" s="134">
        <f t="shared" ca="1" si="35"/>
        <v>6.885971793263888</v>
      </c>
      <c r="D86" s="131">
        <f t="shared" ca="1" si="36"/>
        <v>3.993494695491004</v>
      </c>
      <c r="E86" s="134">
        <f ca="1">($B$8+Auswahlblatt!$B$11)*9.81*$B$37</f>
        <v>165.54374999999999</v>
      </c>
      <c r="F86" s="135">
        <f t="shared" ca="1" si="37"/>
        <v>96.006505304509005</v>
      </c>
      <c r="G86" s="136">
        <f t="shared" ca="1" si="38"/>
        <v>172.42972179326387</v>
      </c>
      <c r="J86" s="168">
        <f t="shared" ca="1" si="39"/>
        <v>6.885971793263888</v>
      </c>
      <c r="K86" s="168">
        <f t="shared" ca="1" si="40"/>
        <v>165.54374999999999</v>
      </c>
      <c r="L86" s="148">
        <f t="shared" ca="1" si="20"/>
        <v>1314.9164410501551</v>
      </c>
      <c r="M86" s="148">
        <f t="shared" ca="1" si="21"/>
        <v>2575.5622467557964</v>
      </c>
      <c r="N86" s="148">
        <f t="shared" ca="1" si="22"/>
        <v>3738.1927317250456</v>
      </c>
      <c r="O86" s="148">
        <f t="shared" ca="1" si="41"/>
        <v>1743.6226678385185</v>
      </c>
      <c r="P86" s="148"/>
      <c r="Q86" s="148">
        <f t="shared" ca="1" si="42"/>
        <v>2164.3866964187837</v>
      </c>
      <c r="R86" s="148">
        <f t="shared" ca="1" si="43"/>
        <v>2575.5622467557964</v>
      </c>
      <c r="S86" s="148"/>
      <c r="V86" s="102">
        <f t="shared" ca="1" si="23"/>
        <v>172.42972179326387</v>
      </c>
      <c r="W86" s="3">
        <f t="shared" ca="1" si="24"/>
        <v>1487.3461628434188</v>
      </c>
      <c r="X86" s="166">
        <f t="shared" ca="1" si="25"/>
        <v>2747.9919685490604</v>
      </c>
      <c r="Y86" s="166">
        <f t="shared" ca="1" si="26"/>
        <v>3910.6224535183096</v>
      </c>
      <c r="Z86" s="166">
        <f t="shared" ca="1" si="44"/>
        <v>1916.0523896317823</v>
      </c>
      <c r="AA86" s="166">
        <f t="shared" ca="1" si="45"/>
        <v>2336.8164182120477</v>
      </c>
      <c r="AB86" s="166">
        <f t="shared" ca="1" si="46"/>
        <v>2747.9919685490604</v>
      </c>
      <c r="AC86" s="114"/>
      <c r="AD86" s="2">
        <f t="shared" si="47"/>
        <v>0</v>
      </c>
      <c r="AE86" s="2">
        <f t="shared" ca="1" si="27"/>
        <v>0</v>
      </c>
      <c r="AF86" s="134">
        <f t="shared" ca="1" si="28"/>
        <v>6.885971793263888</v>
      </c>
      <c r="AG86" s="135">
        <f t="shared" ca="1" si="29"/>
        <v>3.993494695491004</v>
      </c>
      <c r="AH86" s="134">
        <f t="shared" ca="1" si="30"/>
        <v>165.54374999999999</v>
      </c>
      <c r="AI86" s="135">
        <f t="shared" ca="1" si="31"/>
        <v>96.006505304509005</v>
      </c>
      <c r="AK86" s="136">
        <f t="shared" ca="1" si="48"/>
        <v>172.42972179326387</v>
      </c>
      <c r="AL86" s="102">
        <f t="shared" ca="1" si="32"/>
        <v>0</v>
      </c>
      <c r="AM86" s="3">
        <f t="shared" ca="1" si="49"/>
        <v>0</v>
      </c>
      <c r="AN86" s="142">
        <f t="shared" ca="1" si="33"/>
        <v>172.42972179326387</v>
      </c>
      <c r="AS86" s="148">
        <f t="shared" ca="1" si="34"/>
        <v>727.1195957327343</v>
      </c>
      <c r="AT86" s="2">
        <f t="shared" ca="1" si="50"/>
        <v>76.143786007837946</v>
      </c>
      <c r="AU86" s="102">
        <f t="shared" ca="1" si="51"/>
        <v>148</v>
      </c>
      <c r="AV86" s="102">
        <f t="shared" ca="1" si="52"/>
        <v>2401.7925643615172</v>
      </c>
    </row>
    <row r="87" spans="1:48" x14ac:dyDescent="0.25">
      <c r="A87" s="2">
        <v>38</v>
      </c>
      <c r="B87" s="127">
        <f ca="1">Auswahlblatt!$B$4*A87/250</f>
        <v>15.96</v>
      </c>
      <c r="C87" s="134">
        <f t="shared" ca="1" si="35"/>
        <v>7.2632164130555568</v>
      </c>
      <c r="D87" s="131">
        <f t="shared" ca="1" si="36"/>
        <v>4.2030807922954327</v>
      </c>
      <c r="E87" s="134">
        <f ca="1">($B$8+Auswahlblatt!$B$11)*9.81*$B$37</f>
        <v>165.54374999999999</v>
      </c>
      <c r="F87" s="135">
        <f t="shared" ca="1" si="37"/>
        <v>95.796919207704576</v>
      </c>
      <c r="G87" s="136">
        <f t="shared" ca="1" si="38"/>
        <v>172.80696641305553</v>
      </c>
      <c r="J87" s="168">
        <f t="shared" ca="1" si="39"/>
        <v>7.2632164130555568</v>
      </c>
      <c r="K87" s="168">
        <f t="shared" ca="1" si="40"/>
        <v>165.54374999999999</v>
      </c>
      <c r="L87" s="148">
        <f t="shared" ca="1" si="20"/>
        <v>1314.9164410501551</v>
      </c>
      <c r="M87" s="148">
        <f t="shared" ca="1" si="21"/>
        <v>2575.5622467557964</v>
      </c>
      <c r="N87" s="148">
        <f t="shared" ca="1" si="22"/>
        <v>3738.1927317250456</v>
      </c>
      <c r="O87" s="148">
        <f t="shared" ca="1" si="41"/>
        <v>1743.6226678385185</v>
      </c>
      <c r="P87" s="148"/>
      <c r="Q87" s="148">
        <f t="shared" ca="1" si="42"/>
        <v>2164.3866964187837</v>
      </c>
      <c r="R87" s="148">
        <f t="shared" ca="1" si="43"/>
        <v>2575.5622467557964</v>
      </c>
      <c r="S87" s="148"/>
      <c r="V87" s="102">
        <f t="shared" ca="1" si="23"/>
        <v>172.80696641305553</v>
      </c>
      <c r="W87" s="3">
        <f t="shared" ca="1" si="24"/>
        <v>1487.7234074632106</v>
      </c>
      <c r="X87" s="166">
        <f t="shared" ca="1" si="25"/>
        <v>2748.3692131688522</v>
      </c>
      <c r="Y87" s="166">
        <f t="shared" ca="1" si="26"/>
        <v>3910.9996981381009</v>
      </c>
      <c r="Z87" s="166">
        <f t="shared" ca="1" si="44"/>
        <v>1916.429634251574</v>
      </c>
      <c r="AA87" s="166">
        <f t="shared" ca="1" si="45"/>
        <v>2337.193662831839</v>
      </c>
      <c r="AB87" s="166">
        <f t="shared" ca="1" si="46"/>
        <v>2748.3692131688522</v>
      </c>
      <c r="AC87" s="114"/>
      <c r="AD87" s="2">
        <f t="shared" si="47"/>
        <v>0</v>
      </c>
      <c r="AE87" s="2">
        <f t="shared" ca="1" si="27"/>
        <v>0</v>
      </c>
      <c r="AF87" s="134">
        <f t="shared" ca="1" si="28"/>
        <v>7.2632164130555568</v>
      </c>
      <c r="AG87" s="135">
        <f t="shared" ca="1" si="29"/>
        <v>4.2030807922954327</v>
      </c>
      <c r="AH87" s="134">
        <f t="shared" ca="1" si="30"/>
        <v>165.54374999999999</v>
      </c>
      <c r="AI87" s="135">
        <f t="shared" ca="1" si="31"/>
        <v>95.796919207704576</v>
      </c>
      <c r="AK87" s="136">
        <f t="shared" ca="1" si="48"/>
        <v>172.80696641305553</v>
      </c>
      <c r="AL87" s="102">
        <f t="shared" ca="1" si="32"/>
        <v>0</v>
      </c>
      <c r="AM87" s="3">
        <f t="shared" ca="1" si="49"/>
        <v>0</v>
      </c>
      <c r="AN87" s="142">
        <f t="shared" ca="1" si="33"/>
        <v>172.80696641305553</v>
      </c>
      <c r="AS87" s="148">
        <f t="shared" ca="1" si="34"/>
        <v>746.77147669848398</v>
      </c>
      <c r="AT87" s="2">
        <f t="shared" ca="1" si="50"/>
        <v>78.201726170211955</v>
      </c>
      <c r="AU87" s="102">
        <f t="shared" ca="1" si="51"/>
        <v>148</v>
      </c>
      <c r="AV87" s="102">
        <f t="shared" ca="1" si="52"/>
        <v>2401.7925643615172</v>
      </c>
    </row>
    <row r="88" spans="1:48" x14ac:dyDescent="0.25">
      <c r="A88" s="2">
        <v>39</v>
      </c>
      <c r="B88" s="127">
        <f ca="1">Auswahlblatt!$B$4*A88/250</f>
        <v>16.38</v>
      </c>
      <c r="C88" s="134">
        <f t="shared" ca="1" si="35"/>
        <v>7.6505208893749987</v>
      </c>
      <c r="D88" s="131">
        <f t="shared" ca="1" si="36"/>
        <v>4.4173059825181191</v>
      </c>
      <c r="E88" s="134">
        <f ca="1">($B$8+Auswahlblatt!$B$11)*9.81*$B$37</f>
        <v>165.54374999999999</v>
      </c>
      <c r="F88" s="135">
        <f t="shared" ca="1" si="37"/>
        <v>95.582694017481884</v>
      </c>
      <c r="G88" s="136">
        <f t="shared" ca="1" si="38"/>
        <v>173.19427088937499</v>
      </c>
      <c r="J88" s="168">
        <f t="shared" ca="1" si="39"/>
        <v>7.6505208893749987</v>
      </c>
      <c r="K88" s="168">
        <f t="shared" ca="1" si="40"/>
        <v>165.54374999999999</v>
      </c>
      <c r="L88" s="148">
        <f t="shared" ca="1" si="20"/>
        <v>1314.9164410501551</v>
      </c>
      <c r="M88" s="148">
        <f t="shared" ca="1" si="21"/>
        <v>2575.5622467557964</v>
      </c>
      <c r="N88" s="148">
        <f t="shared" ca="1" si="22"/>
        <v>3738.1927317250456</v>
      </c>
      <c r="O88" s="148">
        <f t="shared" ca="1" si="41"/>
        <v>1743.6226678385185</v>
      </c>
      <c r="P88" s="148"/>
      <c r="Q88" s="148">
        <f t="shared" ca="1" si="42"/>
        <v>2164.3866964187837</v>
      </c>
      <c r="R88" s="148">
        <f t="shared" ca="1" si="43"/>
        <v>2575.5622467557964</v>
      </c>
      <c r="S88" s="148"/>
      <c r="V88" s="102">
        <f t="shared" ca="1" si="23"/>
        <v>173.19427088937499</v>
      </c>
      <c r="W88" s="3">
        <f t="shared" ca="1" si="24"/>
        <v>1488.1107119395301</v>
      </c>
      <c r="X88" s="166">
        <f t="shared" ca="1" si="25"/>
        <v>2748.7565176451712</v>
      </c>
      <c r="Y88" s="166">
        <f t="shared" ca="1" si="26"/>
        <v>3911.3870026144205</v>
      </c>
      <c r="Z88" s="166">
        <f t="shared" ca="1" si="44"/>
        <v>1916.8169387278936</v>
      </c>
      <c r="AA88" s="166">
        <f t="shared" ca="1" si="45"/>
        <v>2337.5809673081585</v>
      </c>
      <c r="AB88" s="166">
        <f t="shared" ca="1" si="46"/>
        <v>2748.7565176451712</v>
      </c>
      <c r="AC88" s="114"/>
      <c r="AD88" s="2">
        <f t="shared" si="47"/>
        <v>0</v>
      </c>
      <c r="AE88" s="2">
        <f t="shared" ca="1" si="27"/>
        <v>0</v>
      </c>
      <c r="AF88" s="134">
        <f t="shared" ca="1" si="28"/>
        <v>7.6505208893749987</v>
      </c>
      <c r="AG88" s="135">
        <f t="shared" ca="1" si="29"/>
        <v>4.4173059825181191</v>
      </c>
      <c r="AH88" s="134">
        <f t="shared" ca="1" si="30"/>
        <v>165.54374999999999</v>
      </c>
      <c r="AI88" s="135">
        <f t="shared" ca="1" si="31"/>
        <v>95.582694017481884</v>
      </c>
      <c r="AK88" s="136">
        <f t="shared" ca="1" si="48"/>
        <v>173.19427088937499</v>
      </c>
      <c r="AL88" s="102">
        <f t="shared" ca="1" si="32"/>
        <v>0</v>
      </c>
      <c r="AM88" s="3">
        <f t="shared" ca="1" si="49"/>
        <v>0</v>
      </c>
      <c r="AN88" s="142">
        <f t="shared" ca="1" si="33"/>
        <v>173.19427088937499</v>
      </c>
      <c r="AS88" s="148">
        <f t="shared" ca="1" si="34"/>
        <v>766.42335766423344</v>
      </c>
      <c r="AT88" s="2">
        <f t="shared" ca="1" si="50"/>
        <v>80.259666332585951</v>
      </c>
      <c r="AU88" s="102">
        <f t="shared" ca="1" si="51"/>
        <v>148</v>
      </c>
      <c r="AV88" s="102">
        <f t="shared" ca="1" si="52"/>
        <v>2401.7925643615172</v>
      </c>
    </row>
    <row r="89" spans="1:48" x14ac:dyDescent="0.25">
      <c r="A89" s="2">
        <v>40</v>
      </c>
      <c r="B89" s="127">
        <f ca="1">Auswahlblatt!$B$4*A89/250</f>
        <v>16.8</v>
      </c>
      <c r="C89" s="134">
        <f t="shared" ca="1" si="35"/>
        <v>8.0478852222222237</v>
      </c>
      <c r="D89" s="131">
        <f t="shared" ca="1" si="36"/>
        <v>4.6361019711115548</v>
      </c>
      <c r="E89" s="134">
        <f ca="1">($B$8+Auswahlblatt!$B$11)*9.81*$B$37</f>
        <v>165.54374999999999</v>
      </c>
      <c r="F89" s="135">
        <f t="shared" ca="1" si="37"/>
        <v>95.363898028888457</v>
      </c>
      <c r="G89" s="136">
        <f t="shared" ca="1" si="38"/>
        <v>173.59163522222221</v>
      </c>
      <c r="J89" s="168">
        <f t="shared" ca="1" si="39"/>
        <v>8.0478852222222237</v>
      </c>
      <c r="K89" s="168">
        <f t="shared" ca="1" si="40"/>
        <v>165.54374999999999</v>
      </c>
      <c r="L89" s="148">
        <f t="shared" ca="1" si="20"/>
        <v>1314.9164410501551</v>
      </c>
      <c r="M89" s="148">
        <f t="shared" ca="1" si="21"/>
        <v>2575.5622467557964</v>
      </c>
      <c r="N89" s="148">
        <f t="shared" ca="1" si="22"/>
        <v>3738.1927317250456</v>
      </c>
      <c r="O89" s="148">
        <f t="shared" ca="1" si="41"/>
        <v>1743.6226678385185</v>
      </c>
      <c r="P89" s="148"/>
      <c r="Q89" s="148">
        <f t="shared" ca="1" si="42"/>
        <v>2164.3866964187837</v>
      </c>
      <c r="R89" s="148">
        <f t="shared" ca="1" si="43"/>
        <v>2575.5622467557964</v>
      </c>
      <c r="S89" s="148"/>
      <c r="V89" s="102">
        <f t="shared" ca="1" si="23"/>
        <v>173.59163522222221</v>
      </c>
      <c r="W89" s="3">
        <f t="shared" ca="1" si="24"/>
        <v>1488.5080762723774</v>
      </c>
      <c r="X89" s="166">
        <f t="shared" ca="1" si="25"/>
        <v>2749.1538819780185</v>
      </c>
      <c r="Y89" s="166">
        <f t="shared" ca="1" si="26"/>
        <v>3911.7843669472677</v>
      </c>
      <c r="Z89" s="166">
        <f t="shared" ca="1" si="44"/>
        <v>1917.2143030607408</v>
      </c>
      <c r="AA89" s="166">
        <f t="shared" ca="1" si="45"/>
        <v>2337.9783316410058</v>
      </c>
      <c r="AB89" s="166">
        <f t="shared" ca="1" si="46"/>
        <v>2749.1538819780185</v>
      </c>
      <c r="AC89" s="114"/>
      <c r="AD89" s="2">
        <f t="shared" si="47"/>
        <v>0</v>
      </c>
      <c r="AE89" s="2">
        <f t="shared" ca="1" si="27"/>
        <v>0</v>
      </c>
      <c r="AF89" s="134">
        <f t="shared" ca="1" si="28"/>
        <v>8.0478852222222237</v>
      </c>
      <c r="AG89" s="135">
        <f t="shared" ca="1" si="29"/>
        <v>4.6361019711115548</v>
      </c>
      <c r="AH89" s="134">
        <f t="shared" ca="1" si="30"/>
        <v>165.54374999999999</v>
      </c>
      <c r="AI89" s="135">
        <f t="shared" ca="1" si="31"/>
        <v>95.363898028888457</v>
      </c>
      <c r="AK89" s="136">
        <f t="shared" ca="1" si="48"/>
        <v>173.59163522222221</v>
      </c>
      <c r="AL89" s="102">
        <f t="shared" ca="1" si="32"/>
        <v>0</v>
      </c>
      <c r="AM89" s="3">
        <f t="shared" ca="1" si="49"/>
        <v>0</v>
      </c>
      <c r="AN89" s="142">
        <f t="shared" ca="1" si="33"/>
        <v>173.59163522222221</v>
      </c>
      <c r="AS89" s="148">
        <f t="shared" ca="1" si="34"/>
        <v>786.07523862998301</v>
      </c>
      <c r="AT89" s="2">
        <f t="shared" ca="1" si="50"/>
        <v>82.317606494959946</v>
      </c>
      <c r="AU89" s="102">
        <f t="shared" ca="1" si="51"/>
        <v>148</v>
      </c>
      <c r="AV89" s="102">
        <f t="shared" ca="1" si="52"/>
        <v>2401.7925643615172</v>
      </c>
    </row>
    <row r="90" spans="1:48" x14ac:dyDescent="0.25">
      <c r="A90" s="2">
        <v>41</v>
      </c>
      <c r="B90" s="127">
        <f ca="1">Auswahlblatt!$B$4*A90/250</f>
        <v>17.22</v>
      </c>
      <c r="C90" s="134">
        <f t="shared" ca="1" si="35"/>
        <v>8.4553094115972218</v>
      </c>
      <c r="D90" s="131">
        <f t="shared" ca="1" si="36"/>
        <v>4.8593994934168405</v>
      </c>
      <c r="E90" s="134">
        <f ca="1">($B$8+Auswahlblatt!$B$11)*9.81*$B$37</f>
        <v>165.54374999999999</v>
      </c>
      <c r="F90" s="135">
        <f t="shared" ca="1" si="37"/>
        <v>95.140600506583155</v>
      </c>
      <c r="G90" s="136">
        <f t="shared" ca="1" si="38"/>
        <v>173.99905941159722</v>
      </c>
      <c r="J90" s="168">
        <f t="shared" ca="1" si="39"/>
        <v>8.4553094115972218</v>
      </c>
      <c r="K90" s="168">
        <f t="shared" ca="1" si="40"/>
        <v>165.54374999999999</v>
      </c>
      <c r="L90" s="148">
        <f t="shared" ca="1" si="20"/>
        <v>1314.9164410501551</v>
      </c>
      <c r="M90" s="148">
        <f t="shared" ca="1" si="21"/>
        <v>2575.5622467557964</v>
      </c>
      <c r="N90" s="148">
        <f t="shared" ca="1" si="22"/>
        <v>3738.1927317250456</v>
      </c>
      <c r="O90" s="148">
        <f t="shared" ca="1" si="41"/>
        <v>1743.6226678385185</v>
      </c>
      <c r="P90" s="148"/>
      <c r="Q90" s="148">
        <f t="shared" ca="1" si="42"/>
        <v>2164.3866964187837</v>
      </c>
      <c r="R90" s="148">
        <f t="shared" ca="1" si="43"/>
        <v>2575.5622467557964</v>
      </c>
      <c r="S90" s="148"/>
      <c r="V90" s="102">
        <f t="shared" ca="1" si="23"/>
        <v>173.99905941159722</v>
      </c>
      <c r="W90" s="3">
        <f t="shared" ca="1" si="24"/>
        <v>1488.9155004617523</v>
      </c>
      <c r="X90" s="166">
        <f t="shared" ca="1" si="25"/>
        <v>2749.5613061673935</v>
      </c>
      <c r="Y90" s="166">
        <f t="shared" ca="1" si="26"/>
        <v>3912.1917911366427</v>
      </c>
      <c r="Z90" s="166">
        <f t="shared" ca="1" si="44"/>
        <v>1917.6217272501158</v>
      </c>
      <c r="AA90" s="166">
        <f t="shared" ca="1" si="45"/>
        <v>2338.3857558303807</v>
      </c>
      <c r="AB90" s="166">
        <f t="shared" ca="1" si="46"/>
        <v>2749.5613061673935</v>
      </c>
      <c r="AC90" s="114"/>
      <c r="AD90" s="2">
        <f t="shared" si="47"/>
        <v>0</v>
      </c>
      <c r="AE90" s="2">
        <f t="shared" ca="1" si="27"/>
        <v>0</v>
      </c>
      <c r="AF90" s="134">
        <f t="shared" ca="1" si="28"/>
        <v>8.4553094115972218</v>
      </c>
      <c r="AG90" s="135">
        <f t="shared" ca="1" si="29"/>
        <v>4.8593994934168405</v>
      </c>
      <c r="AH90" s="134">
        <f t="shared" ca="1" si="30"/>
        <v>165.54374999999999</v>
      </c>
      <c r="AI90" s="135">
        <f t="shared" ca="1" si="31"/>
        <v>95.140600506583155</v>
      </c>
      <c r="AK90" s="136">
        <f t="shared" ca="1" si="48"/>
        <v>173.99905941159722</v>
      </c>
      <c r="AL90" s="102">
        <f t="shared" ca="1" si="32"/>
        <v>0</v>
      </c>
      <c r="AM90" s="3">
        <f t="shared" ca="1" si="49"/>
        <v>0</v>
      </c>
      <c r="AN90" s="142">
        <f t="shared" ca="1" si="33"/>
        <v>173.99905941159722</v>
      </c>
      <c r="AS90" s="148">
        <f t="shared" ca="1" si="34"/>
        <v>805.7271195957328</v>
      </c>
      <c r="AT90" s="2">
        <f t="shared" ca="1" si="50"/>
        <v>84.375546657333956</v>
      </c>
      <c r="AU90" s="102">
        <f t="shared" ca="1" si="51"/>
        <v>148</v>
      </c>
      <c r="AV90" s="102">
        <f t="shared" ca="1" si="52"/>
        <v>2401.7925643615172</v>
      </c>
    </row>
    <row r="91" spans="1:48" x14ac:dyDescent="0.25">
      <c r="A91" s="2">
        <v>42</v>
      </c>
      <c r="B91" s="127">
        <f ca="1">Auswahlblatt!$B$4*A91/250</f>
        <v>17.64</v>
      </c>
      <c r="C91" s="134">
        <f t="shared" ca="1" si="35"/>
        <v>8.872793457500002</v>
      </c>
      <c r="D91" s="131">
        <f t="shared" ca="1" si="36"/>
        <v>5.0871283661587023</v>
      </c>
      <c r="E91" s="134">
        <f ca="1">($B$8+Auswahlblatt!$B$11)*9.81*$B$37</f>
        <v>165.54374999999999</v>
      </c>
      <c r="F91" s="135">
        <f t="shared" ca="1" si="37"/>
        <v>94.912871633841306</v>
      </c>
      <c r="G91" s="136">
        <f t="shared" ca="1" si="38"/>
        <v>174.41654345749998</v>
      </c>
      <c r="J91" s="168">
        <f t="shared" ca="1" si="39"/>
        <v>8.872793457500002</v>
      </c>
      <c r="K91" s="168">
        <f t="shared" ca="1" si="40"/>
        <v>165.54374999999999</v>
      </c>
      <c r="L91" s="148">
        <f t="shared" ca="1" si="20"/>
        <v>1314.9164410501551</v>
      </c>
      <c r="M91" s="148">
        <f t="shared" ca="1" si="21"/>
        <v>2575.5622467557964</v>
      </c>
      <c r="N91" s="148">
        <f t="shared" ca="1" si="22"/>
        <v>3738.1927317250456</v>
      </c>
      <c r="O91" s="148">
        <f t="shared" ca="1" si="41"/>
        <v>1743.6226678385185</v>
      </c>
      <c r="P91" s="148"/>
      <c r="Q91" s="148">
        <f t="shared" ca="1" si="42"/>
        <v>2164.3866964187837</v>
      </c>
      <c r="R91" s="148">
        <f t="shared" ca="1" si="43"/>
        <v>2575.5622467557964</v>
      </c>
      <c r="S91" s="148"/>
      <c r="V91" s="102">
        <f t="shared" ca="1" si="23"/>
        <v>174.41654345749998</v>
      </c>
      <c r="W91" s="3">
        <f t="shared" ca="1" si="24"/>
        <v>1489.3329845076551</v>
      </c>
      <c r="X91" s="166">
        <f t="shared" ca="1" si="25"/>
        <v>2749.9787902132966</v>
      </c>
      <c r="Y91" s="166">
        <f t="shared" ca="1" si="26"/>
        <v>3912.6092751825454</v>
      </c>
      <c r="Z91" s="166">
        <f t="shared" ca="1" si="44"/>
        <v>1918.0392112960185</v>
      </c>
      <c r="AA91" s="166">
        <f t="shared" ca="1" si="45"/>
        <v>2338.8032398762834</v>
      </c>
      <c r="AB91" s="166">
        <f t="shared" ca="1" si="46"/>
        <v>2749.9787902132966</v>
      </c>
      <c r="AC91" s="114"/>
      <c r="AD91" s="2">
        <f t="shared" si="47"/>
        <v>0</v>
      </c>
      <c r="AE91" s="2">
        <f t="shared" ca="1" si="27"/>
        <v>0</v>
      </c>
      <c r="AF91" s="134">
        <f t="shared" ca="1" si="28"/>
        <v>8.872793457500002</v>
      </c>
      <c r="AG91" s="135">
        <f t="shared" ca="1" si="29"/>
        <v>5.0871283661587023</v>
      </c>
      <c r="AH91" s="134">
        <f t="shared" ca="1" si="30"/>
        <v>165.54374999999999</v>
      </c>
      <c r="AI91" s="135">
        <f t="shared" ca="1" si="31"/>
        <v>94.912871633841306</v>
      </c>
      <c r="AK91" s="136">
        <f t="shared" ca="1" si="48"/>
        <v>174.41654345749998</v>
      </c>
      <c r="AL91" s="102">
        <f t="shared" ca="1" si="32"/>
        <v>0</v>
      </c>
      <c r="AM91" s="3">
        <f t="shared" ca="1" si="49"/>
        <v>0</v>
      </c>
      <c r="AN91" s="142">
        <f t="shared" ca="1" si="33"/>
        <v>174.41654345749998</v>
      </c>
      <c r="AS91" s="148">
        <f t="shared" ca="1" si="34"/>
        <v>825.37900056148248</v>
      </c>
      <c r="AT91" s="2">
        <f t="shared" ca="1" si="50"/>
        <v>86.433486819707966</v>
      </c>
      <c r="AU91" s="102">
        <f t="shared" ca="1" si="51"/>
        <v>148</v>
      </c>
      <c r="AV91" s="102">
        <f t="shared" ca="1" si="52"/>
        <v>2401.7925643615172</v>
      </c>
    </row>
    <row r="92" spans="1:48" x14ac:dyDescent="0.25">
      <c r="A92" s="2">
        <v>43</v>
      </c>
      <c r="B92" s="127">
        <f ca="1">Auswahlblatt!$B$4*A92/250</f>
        <v>18.059999999999999</v>
      </c>
      <c r="C92" s="134">
        <f t="shared" ca="1" si="35"/>
        <v>9.3003373599305554</v>
      </c>
      <c r="D92" s="131">
        <f t="shared" ca="1" si="36"/>
        <v>5.3192175385290943</v>
      </c>
      <c r="E92" s="134">
        <f ca="1">($B$8+Auswahlblatt!$B$11)*9.81*$B$37</f>
        <v>165.54374999999999</v>
      </c>
      <c r="F92" s="135">
        <f t="shared" ca="1" si="37"/>
        <v>94.680782461470912</v>
      </c>
      <c r="G92" s="136">
        <f t="shared" ca="1" si="38"/>
        <v>174.84408735993054</v>
      </c>
      <c r="J92" s="168">
        <f t="shared" ca="1" si="39"/>
        <v>9.3003373599305554</v>
      </c>
      <c r="K92" s="168">
        <f t="shared" ca="1" si="40"/>
        <v>165.54374999999999</v>
      </c>
      <c r="L92" s="148">
        <f t="shared" ca="1" si="20"/>
        <v>1314.9164410501551</v>
      </c>
      <c r="M92" s="148">
        <f t="shared" ca="1" si="21"/>
        <v>2575.5622467557964</v>
      </c>
      <c r="N92" s="148">
        <f t="shared" ca="1" si="22"/>
        <v>3738.1927317250456</v>
      </c>
      <c r="O92" s="148">
        <f t="shared" ca="1" si="41"/>
        <v>1743.6226678385185</v>
      </c>
      <c r="P92" s="148"/>
      <c r="Q92" s="148">
        <f t="shared" ca="1" si="42"/>
        <v>2164.3866964187837</v>
      </c>
      <c r="R92" s="148">
        <f t="shared" ca="1" si="43"/>
        <v>2575.5622467557964</v>
      </c>
      <c r="S92" s="148"/>
      <c r="V92" s="102">
        <f t="shared" ca="1" si="23"/>
        <v>174.84408735993054</v>
      </c>
      <c r="W92" s="3">
        <f t="shared" ca="1" si="24"/>
        <v>1489.7605284100855</v>
      </c>
      <c r="X92" s="166">
        <f t="shared" ca="1" si="25"/>
        <v>2750.4063341157271</v>
      </c>
      <c r="Y92" s="166">
        <f t="shared" ca="1" si="26"/>
        <v>3913.0368190849763</v>
      </c>
      <c r="Z92" s="166">
        <f t="shared" ca="1" si="44"/>
        <v>1918.4667551984489</v>
      </c>
      <c r="AA92" s="166">
        <f t="shared" ca="1" si="45"/>
        <v>2339.2307837787143</v>
      </c>
      <c r="AB92" s="166">
        <f t="shared" ca="1" si="46"/>
        <v>2750.4063341157271</v>
      </c>
      <c r="AC92" s="114"/>
      <c r="AD92" s="2">
        <f t="shared" si="47"/>
        <v>0</v>
      </c>
      <c r="AE92" s="2">
        <f t="shared" ca="1" si="27"/>
        <v>0</v>
      </c>
      <c r="AF92" s="134">
        <f t="shared" ca="1" si="28"/>
        <v>9.3003373599305554</v>
      </c>
      <c r="AG92" s="135">
        <f t="shared" ca="1" si="29"/>
        <v>5.3192175385290943</v>
      </c>
      <c r="AH92" s="134">
        <f t="shared" ca="1" si="30"/>
        <v>165.54374999999999</v>
      </c>
      <c r="AI92" s="135">
        <f t="shared" ca="1" si="31"/>
        <v>94.680782461470912</v>
      </c>
      <c r="AK92" s="136">
        <f t="shared" ca="1" si="48"/>
        <v>174.84408735993054</v>
      </c>
      <c r="AL92" s="102">
        <f t="shared" ca="1" si="32"/>
        <v>0</v>
      </c>
      <c r="AM92" s="3">
        <f t="shared" ca="1" si="49"/>
        <v>0</v>
      </c>
      <c r="AN92" s="142">
        <f t="shared" ca="1" si="33"/>
        <v>174.84408735993054</v>
      </c>
      <c r="AS92" s="148">
        <f t="shared" ca="1" si="34"/>
        <v>845.03088152723194</v>
      </c>
      <c r="AT92" s="2">
        <f t="shared" ca="1" si="50"/>
        <v>88.491426982081961</v>
      </c>
      <c r="AU92" s="102">
        <f t="shared" ca="1" si="51"/>
        <v>148</v>
      </c>
      <c r="AV92" s="102">
        <f t="shared" ca="1" si="52"/>
        <v>2401.7925643615172</v>
      </c>
    </row>
    <row r="93" spans="1:48" x14ac:dyDescent="0.25">
      <c r="A93" s="2">
        <v>44</v>
      </c>
      <c r="B93" s="127">
        <f ca="1">Auswahlblatt!$B$4*A93/250</f>
        <v>18.48</v>
      </c>
      <c r="C93" s="134">
        <f t="shared" ca="1" si="35"/>
        <v>9.7379411188888909</v>
      </c>
      <c r="D93" s="131">
        <f t="shared" ca="1" si="36"/>
        <v>5.5555951432964585</v>
      </c>
      <c r="E93" s="134">
        <f ca="1">($B$8+Auswahlblatt!$B$11)*9.81*$B$37</f>
        <v>165.54374999999999</v>
      </c>
      <c r="F93" s="135">
        <f t="shared" ca="1" si="37"/>
        <v>94.444404856703528</v>
      </c>
      <c r="G93" s="136">
        <f t="shared" ca="1" si="38"/>
        <v>175.28169111888889</v>
      </c>
      <c r="J93" s="168">
        <f t="shared" ca="1" si="39"/>
        <v>9.7379411188888909</v>
      </c>
      <c r="K93" s="168">
        <f t="shared" ca="1" si="40"/>
        <v>165.54374999999999</v>
      </c>
      <c r="L93" s="148">
        <f t="shared" ca="1" si="20"/>
        <v>1314.9164410501551</v>
      </c>
      <c r="M93" s="148">
        <f t="shared" ca="1" si="21"/>
        <v>2575.5622467557964</v>
      </c>
      <c r="N93" s="148">
        <f t="shared" ca="1" si="22"/>
        <v>3738.1927317250456</v>
      </c>
      <c r="O93" s="148">
        <f t="shared" ca="1" si="41"/>
        <v>1743.6226678385185</v>
      </c>
      <c r="P93" s="148"/>
      <c r="Q93" s="148">
        <f t="shared" ca="1" si="42"/>
        <v>2164.3866964187837</v>
      </c>
      <c r="R93" s="148">
        <f t="shared" ca="1" si="43"/>
        <v>2575.5622467557964</v>
      </c>
      <c r="S93" s="148"/>
      <c r="V93" s="102">
        <f t="shared" ca="1" si="23"/>
        <v>175.28169111888889</v>
      </c>
      <c r="W93" s="3">
        <f t="shared" ca="1" si="24"/>
        <v>1490.1981321690439</v>
      </c>
      <c r="X93" s="166">
        <f t="shared" ca="1" si="25"/>
        <v>2750.8439378746853</v>
      </c>
      <c r="Y93" s="166">
        <f t="shared" ca="1" si="26"/>
        <v>3913.4744228439345</v>
      </c>
      <c r="Z93" s="166">
        <f t="shared" ca="1" si="44"/>
        <v>1918.9043589574073</v>
      </c>
      <c r="AA93" s="166">
        <f t="shared" ca="1" si="45"/>
        <v>2339.6683875376725</v>
      </c>
      <c r="AB93" s="166">
        <f t="shared" ca="1" si="46"/>
        <v>2750.8439378746853</v>
      </c>
      <c r="AC93" s="114"/>
      <c r="AD93" s="2">
        <f t="shared" si="47"/>
        <v>0</v>
      </c>
      <c r="AE93" s="2">
        <f t="shared" ca="1" si="27"/>
        <v>0</v>
      </c>
      <c r="AF93" s="134">
        <f t="shared" ca="1" si="28"/>
        <v>9.7379411188888909</v>
      </c>
      <c r="AG93" s="135">
        <f t="shared" ca="1" si="29"/>
        <v>5.5555951432964585</v>
      </c>
      <c r="AH93" s="134">
        <f t="shared" ca="1" si="30"/>
        <v>165.54374999999999</v>
      </c>
      <c r="AI93" s="135">
        <f t="shared" ca="1" si="31"/>
        <v>94.444404856703528</v>
      </c>
      <c r="AK93" s="136">
        <f t="shared" ca="1" si="48"/>
        <v>175.28169111888889</v>
      </c>
      <c r="AL93" s="102">
        <f t="shared" ca="1" si="32"/>
        <v>0</v>
      </c>
      <c r="AM93" s="3">
        <f t="shared" ca="1" si="49"/>
        <v>0</v>
      </c>
      <c r="AN93" s="142">
        <f t="shared" ca="1" si="33"/>
        <v>175.28169111888889</v>
      </c>
      <c r="AS93" s="148">
        <f t="shared" ca="1" si="34"/>
        <v>864.68276249298128</v>
      </c>
      <c r="AT93" s="2">
        <f t="shared" ca="1" si="50"/>
        <v>90.549367144455942</v>
      </c>
      <c r="AU93" s="102">
        <f t="shared" ca="1" si="51"/>
        <v>148</v>
      </c>
      <c r="AV93" s="102">
        <f t="shared" ca="1" si="52"/>
        <v>2401.7925643615172</v>
      </c>
    </row>
    <row r="94" spans="1:48" x14ac:dyDescent="0.25">
      <c r="A94" s="2">
        <v>45</v>
      </c>
      <c r="B94" s="127">
        <f ca="1">Auswahlblatt!$B$4*A94/250</f>
        <v>18.899999999999999</v>
      </c>
      <c r="C94" s="134">
        <f t="shared" ca="1" si="35"/>
        <v>10.185604734375</v>
      </c>
      <c r="D94" s="131">
        <f t="shared" ca="1" si="36"/>
        <v>5.7961885478787112</v>
      </c>
      <c r="E94" s="134">
        <f ca="1">($B$8+Auswahlblatt!$B$11)*9.81*$B$37</f>
        <v>165.54374999999999</v>
      </c>
      <c r="F94" s="135">
        <f t="shared" ca="1" si="37"/>
        <v>94.203811452121286</v>
      </c>
      <c r="G94" s="136">
        <f t="shared" ca="1" si="38"/>
        <v>175.72935473437499</v>
      </c>
      <c r="J94" s="168">
        <f t="shared" ca="1" si="39"/>
        <v>10.185604734375</v>
      </c>
      <c r="K94" s="168">
        <f t="shared" ca="1" si="40"/>
        <v>165.54374999999999</v>
      </c>
      <c r="L94" s="148">
        <f t="shared" ca="1" si="20"/>
        <v>1314.9164410501551</v>
      </c>
      <c r="M94" s="148">
        <f t="shared" ca="1" si="21"/>
        <v>2575.5622467557964</v>
      </c>
      <c r="N94" s="148">
        <f t="shared" ca="1" si="22"/>
        <v>3738.1927317250456</v>
      </c>
      <c r="O94" s="148">
        <f t="shared" ca="1" si="41"/>
        <v>1743.6226678385185</v>
      </c>
      <c r="P94" s="148"/>
      <c r="Q94" s="148">
        <f t="shared" ca="1" si="42"/>
        <v>2164.3866964187837</v>
      </c>
      <c r="R94" s="148">
        <f t="shared" ca="1" si="43"/>
        <v>2575.5622467557964</v>
      </c>
      <c r="S94" s="148"/>
      <c r="V94" s="102">
        <f t="shared" ca="1" si="23"/>
        <v>175.72935473437499</v>
      </c>
      <c r="W94" s="3">
        <f t="shared" ca="1" si="24"/>
        <v>1490.64579578453</v>
      </c>
      <c r="X94" s="166">
        <f t="shared" ca="1" si="25"/>
        <v>2751.2916014901716</v>
      </c>
      <c r="Y94" s="166">
        <f t="shared" ca="1" si="26"/>
        <v>3913.9220864594208</v>
      </c>
      <c r="Z94" s="166">
        <f t="shared" ca="1" si="44"/>
        <v>1919.3520225728935</v>
      </c>
      <c r="AA94" s="166">
        <f t="shared" ca="1" si="45"/>
        <v>2340.1160511531589</v>
      </c>
      <c r="AB94" s="166">
        <f t="shared" ca="1" si="46"/>
        <v>2751.2916014901716</v>
      </c>
      <c r="AC94" s="114"/>
      <c r="AD94" s="2">
        <f t="shared" si="47"/>
        <v>0</v>
      </c>
      <c r="AE94" s="2">
        <f t="shared" ca="1" si="27"/>
        <v>0</v>
      </c>
      <c r="AF94" s="134">
        <f t="shared" ca="1" si="28"/>
        <v>10.185604734375</v>
      </c>
      <c r="AG94" s="135">
        <f t="shared" ca="1" si="29"/>
        <v>5.7961885478787112</v>
      </c>
      <c r="AH94" s="134">
        <f t="shared" ca="1" si="30"/>
        <v>165.54374999999999</v>
      </c>
      <c r="AI94" s="135">
        <f t="shared" ca="1" si="31"/>
        <v>94.203811452121286</v>
      </c>
      <c r="AK94" s="136">
        <f t="shared" ca="1" si="48"/>
        <v>175.72935473437499</v>
      </c>
      <c r="AL94" s="102">
        <f t="shared" ca="1" si="32"/>
        <v>0</v>
      </c>
      <c r="AM94" s="3">
        <f t="shared" ca="1" si="49"/>
        <v>0</v>
      </c>
      <c r="AN94" s="142">
        <f t="shared" ca="1" si="33"/>
        <v>175.72935473437499</v>
      </c>
      <c r="AS94" s="148">
        <f t="shared" ca="1" si="34"/>
        <v>884.33464345873108</v>
      </c>
      <c r="AT94" s="2">
        <f t="shared" ca="1" si="50"/>
        <v>92.607307306829952</v>
      </c>
      <c r="AU94" s="102">
        <f t="shared" ca="1" si="51"/>
        <v>148</v>
      </c>
      <c r="AV94" s="102">
        <f t="shared" ca="1" si="52"/>
        <v>2401.7925643615172</v>
      </c>
    </row>
    <row r="95" spans="1:48" x14ac:dyDescent="0.25">
      <c r="A95" s="2">
        <v>46</v>
      </c>
      <c r="B95" s="127">
        <f ca="1">Auswahlblatt!$B$4*A95/250</f>
        <v>19.32</v>
      </c>
      <c r="C95" s="134">
        <f t="shared" ca="1" si="35"/>
        <v>10.643328206388887</v>
      </c>
      <c r="D95" s="131">
        <f t="shared" ca="1" si="36"/>
        <v>6.0409244053193794</v>
      </c>
      <c r="E95" s="134">
        <f ca="1">($B$8+Auswahlblatt!$B$11)*9.81*$B$37</f>
        <v>165.54374999999999</v>
      </c>
      <c r="F95" s="135">
        <f t="shared" ca="1" si="37"/>
        <v>93.959075594680613</v>
      </c>
      <c r="G95" s="136">
        <f t="shared" ca="1" si="38"/>
        <v>176.18707820638889</v>
      </c>
      <c r="J95" s="168">
        <f t="shared" ca="1" si="39"/>
        <v>10.643328206388887</v>
      </c>
      <c r="K95" s="168">
        <f t="shared" ca="1" si="40"/>
        <v>165.54374999999999</v>
      </c>
      <c r="L95" s="148">
        <f t="shared" ca="1" si="20"/>
        <v>1314.9164410501551</v>
      </c>
      <c r="M95" s="148">
        <f t="shared" ca="1" si="21"/>
        <v>2575.5622467557964</v>
      </c>
      <c r="N95" s="148">
        <f t="shared" ca="1" si="22"/>
        <v>3738.1927317250456</v>
      </c>
      <c r="O95" s="148">
        <f t="shared" ca="1" si="41"/>
        <v>1743.6226678385185</v>
      </c>
      <c r="P95" s="148"/>
      <c r="Q95" s="148">
        <f t="shared" ca="1" si="42"/>
        <v>2164.3866964187837</v>
      </c>
      <c r="R95" s="148">
        <f t="shared" ca="1" si="43"/>
        <v>2575.5622467557964</v>
      </c>
      <c r="S95" s="148"/>
      <c r="V95" s="102">
        <f t="shared" ca="1" si="23"/>
        <v>176.18707820638889</v>
      </c>
      <c r="W95" s="3">
        <f t="shared" ca="1" si="24"/>
        <v>1491.1035192565439</v>
      </c>
      <c r="X95" s="166">
        <f t="shared" ca="1" si="25"/>
        <v>2751.7493249621853</v>
      </c>
      <c r="Y95" s="166">
        <f t="shared" ca="1" si="26"/>
        <v>3914.3798099314345</v>
      </c>
      <c r="Z95" s="166">
        <f t="shared" ca="1" si="44"/>
        <v>1919.8097460449073</v>
      </c>
      <c r="AA95" s="166">
        <f t="shared" ca="1" si="45"/>
        <v>2340.5737746251725</v>
      </c>
      <c r="AB95" s="166">
        <f t="shared" ca="1" si="46"/>
        <v>2751.7493249621853</v>
      </c>
      <c r="AC95" s="114"/>
      <c r="AD95" s="2">
        <f t="shared" si="47"/>
        <v>0</v>
      </c>
      <c r="AE95" s="2">
        <f t="shared" ca="1" si="27"/>
        <v>0</v>
      </c>
      <c r="AF95" s="134">
        <f t="shared" ca="1" si="28"/>
        <v>10.643328206388887</v>
      </c>
      <c r="AG95" s="135">
        <f t="shared" ca="1" si="29"/>
        <v>6.0409244053193794</v>
      </c>
      <c r="AH95" s="134">
        <f t="shared" ca="1" si="30"/>
        <v>165.54374999999999</v>
      </c>
      <c r="AI95" s="135">
        <f t="shared" ca="1" si="31"/>
        <v>93.959075594680613</v>
      </c>
      <c r="AK95" s="136">
        <f t="shared" ca="1" si="48"/>
        <v>176.18707820638889</v>
      </c>
      <c r="AL95" s="102">
        <f t="shared" ca="1" si="32"/>
        <v>0</v>
      </c>
      <c r="AM95" s="3">
        <f t="shared" ca="1" si="49"/>
        <v>0</v>
      </c>
      <c r="AN95" s="142">
        <f t="shared" ca="1" si="33"/>
        <v>176.18707820638889</v>
      </c>
      <c r="AS95" s="148">
        <f t="shared" ca="1" si="34"/>
        <v>903.98652442448054</v>
      </c>
      <c r="AT95" s="2">
        <f t="shared" ca="1" si="50"/>
        <v>94.665247469203933</v>
      </c>
      <c r="AU95" s="102">
        <f t="shared" ca="1" si="51"/>
        <v>148</v>
      </c>
      <c r="AV95" s="102">
        <f t="shared" ca="1" si="52"/>
        <v>2401.7925643615172</v>
      </c>
    </row>
    <row r="96" spans="1:48" x14ac:dyDescent="0.25">
      <c r="A96" s="2">
        <v>47</v>
      </c>
      <c r="B96" s="127">
        <f ca="1">Auswahlblatt!$B$4*A96/250</f>
        <v>19.739999999999998</v>
      </c>
      <c r="C96" s="134">
        <f t="shared" ca="1" si="35"/>
        <v>11.111111534930556</v>
      </c>
      <c r="D96" s="131">
        <f t="shared" ca="1" si="36"/>
        <v>6.2897287051075699</v>
      </c>
      <c r="E96" s="134">
        <f ca="1">($B$8+Auswahlblatt!$B$11)*9.81*$B$37</f>
        <v>165.54374999999999</v>
      </c>
      <c r="F96" s="135">
        <f t="shared" ca="1" si="37"/>
        <v>93.710271294892436</v>
      </c>
      <c r="G96" s="136">
        <f t="shared" ca="1" si="38"/>
        <v>176.65486153493055</v>
      </c>
      <c r="J96" s="168">
        <f t="shared" ca="1" si="39"/>
        <v>11.111111534930556</v>
      </c>
      <c r="K96" s="168">
        <f t="shared" ca="1" si="40"/>
        <v>165.54374999999999</v>
      </c>
      <c r="L96" s="148">
        <f t="shared" ca="1" si="20"/>
        <v>1314.9164410501551</v>
      </c>
      <c r="M96" s="148">
        <f t="shared" ca="1" si="21"/>
        <v>2575.5622467557964</v>
      </c>
      <c r="N96" s="148">
        <f t="shared" ca="1" si="22"/>
        <v>3738.1927317250456</v>
      </c>
      <c r="O96" s="148">
        <f t="shared" ca="1" si="41"/>
        <v>1743.6226678385185</v>
      </c>
      <c r="P96" s="148"/>
      <c r="Q96" s="148">
        <f t="shared" ca="1" si="42"/>
        <v>2164.3866964187837</v>
      </c>
      <c r="R96" s="148">
        <f t="shared" ca="1" si="43"/>
        <v>2575.5622467557964</v>
      </c>
      <c r="S96" s="148"/>
      <c r="V96" s="102">
        <f t="shared" ca="1" si="23"/>
        <v>176.65486153493055</v>
      </c>
      <c r="W96" s="3">
        <f t="shared" ca="1" si="24"/>
        <v>1491.5713025850855</v>
      </c>
      <c r="X96" s="166">
        <f t="shared" ca="1" si="25"/>
        <v>2752.2171082907271</v>
      </c>
      <c r="Y96" s="166">
        <f t="shared" ca="1" si="26"/>
        <v>3914.8475932599763</v>
      </c>
      <c r="Z96" s="166">
        <f t="shared" ca="1" si="44"/>
        <v>1920.2775293734489</v>
      </c>
      <c r="AA96" s="166">
        <f t="shared" ca="1" si="45"/>
        <v>2341.0415579537143</v>
      </c>
      <c r="AB96" s="166">
        <f t="shared" ca="1" si="46"/>
        <v>2752.2171082907271</v>
      </c>
      <c r="AC96" s="114"/>
      <c r="AD96" s="2">
        <f t="shared" si="47"/>
        <v>0</v>
      </c>
      <c r="AE96" s="2">
        <f t="shared" ca="1" si="27"/>
        <v>0</v>
      </c>
      <c r="AF96" s="134">
        <f t="shared" ca="1" si="28"/>
        <v>11.111111534930556</v>
      </c>
      <c r="AG96" s="135">
        <f t="shared" ca="1" si="29"/>
        <v>6.2897287051075699</v>
      </c>
      <c r="AH96" s="134">
        <f t="shared" ca="1" si="30"/>
        <v>165.54374999999999</v>
      </c>
      <c r="AI96" s="135">
        <f t="shared" ca="1" si="31"/>
        <v>93.710271294892436</v>
      </c>
      <c r="AK96" s="136">
        <f t="shared" ca="1" si="48"/>
        <v>176.65486153493055</v>
      </c>
      <c r="AL96" s="102">
        <f t="shared" ca="1" si="32"/>
        <v>0</v>
      </c>
      <c r="AM96" s="3">
        <f t="shared" ca="1" si="49"/>
        <v>0</v>
      </c>
      <c r="AN96" s="142">
        <f t="shared" ca="1" si="33"/>
        <v>176.65486153493055</v>
      </c>
      <c r="AS96" s="148">
        <f t="shared" ca="1" si="34"/>
        <v>923.63840539023022</v>
      </c>
      <c r="AT96" s="2">
        <f t="shared" ca="1" si="50"/>
        <v>96.723187631577943</v>
      </c>
      <c r="AU96" s="102">
        <f t="shared" ca="1" si="51"/>
        <v>148</v>
      </c>
      <c r="AV96" s="102">
        <f t="shared" ca="1" si="52"/>
        <v>2401.7925643615172</v>
      </c>
    </row>
    <row r="97" spans="1:48" x14ac:dyDescent="0.25">
      <c r="A97" s="2">
        <v>48</v>
      </c>
      <c r="B97" s="127">
        <f ca="1">Auswahlblatt!$B$4*A97/250</f>
        <v>20.16</v>
      </c>
      <c r="C97" s="134">
        <f t="shared" ca="1" si="35"/>
        <v>11.588954719999998</v>
      </c>
      <c r="D97" s="131">
        <f t="shared" ca="1" si="36"/>
        <v>6.5425268237839385</v>
      </c>
      <c r="E97" s="134">
        <f ca="1">($B$8+Auswahlblatt!$B$11)*9.81*$B$37</f>
        <v>165.54374999999999</v>
      </c>
      <c r="F97" s="135">
        <f t="shared" ca="1" si="37"/>
        <v>93.457473176216055</v>
      </c>
      <c r="G97" s="136">
        <f t="shared" ca="1" si="38"/>
        <v>177.13270471999999</v>
      </c>
      <c r="J97" s="168">
        <f t="shared" ca="1" si="39"/>
        <v>11.588954719999998</v>
      </c>
      <c r="K97" s="168">
        <f t="shared" ca="1" si="40"/>
        <v>165.54374999999999</v>
      </c>
      <c r="L97" s="148">
        <f t="shared" ca="1" si="20"/>
        <v>1314.9164410501551</v>
      </c>
      <c r="M97" s="148">
        <f t="shared" ca="1" si="21"/>
        <v>2575.5622467557964</v>
      </c>
      <c r="N97" s="148">
        <f t="shared" ca="1" si="22"/>
        <v>3738.1927317250456</v>
      </c>
      <c r="O97" s="148">
        <f t="shared" ca="1" si="41"/>
        <v>1743.6226678385185</v>
      </c>
      <c r="P97" s="148"/>
      <c r="Q97" s="148">
        <f t="shared" ca="1" si="42"/>
        <v>2164.3866964187837</v>
      </c>
      <c r="R97" s="148">
        <f t="shared" ca="1" si="43"/>
        <v>2575.5622467557964</v>
      </c>
      <c r="S97" s="148"/>
      <c r="V97" s="102">
        <f t="shared" ca="1" si="23"/>
        <v>177.13270471999999</v>
      </c>
      <c r="W97" s="3">
        <f t="shared" ca="1" si="24"/>
        <v>1492.0491457701551</v>
      </c>
      <c r="X97" s="166">
        <f t="shared" ca="1" si="25"/>
        <v>2752.6949514757962</v>
      </c>
      <c r="Y97" s="166">
        <f t="shared" ca="1" si="26"/>
        <v>3915.3254364450459</v>
      </c>
      <c r="Z97" s="166">
        <f t="shared" ca="1" si="44"/>
        <v>1920.7553725585185</v>
      </c>
      <c r="AA97" s="166">
        <f t="shared" ca="1" si="45"/>
        <v>2341.5194011387839</v>
      </c>
      <c r="AB97" s="166">
        <f t="shared" ca="1" si="46"/>
        <v>2752.6949514757962</v>
      </c>
      <c r="AC97" s="114"/>
      <c r="AD97" s="2">
        <f t="shared" si="47"/>
        <v>0</v>
      </c>
      <c r="AE97" s="2">
        <f t="shared" ca="1" si="27"/>
        <v>0</v>
      </c>
      <c r="AF97" s="134">
        <f t="shared" ca="1" si="28"/>
        <v>11.588954719999998</v>
      </c>
      <c r="AG97" s="135">
        <f t="shared" ca="1" si="29"/>
        <v>6.5425268237839385</v>
      </c>
      <c r="AH97" s="134">
        <f t="shared" ca="1" si="30"/>
        <v>165.54374999999999</v>
      </c>
      <c r="AI97" s="135">
        <f t="shared" ca="1" si="31"/>
        <v>93.457473176216055</v>
      </c>
      <c r="AK97" s="136">
        <f t="shared" ca="1" si="48"/>
        <v>177.13270471999999</v>
      </c>
      <c r="AL97" s="102">
        <f t="shared" ca="1" si="32"/>
        <v>0</v>
      </c>
      <c r="AM97" s="3">
        <f t="shared" ca="1" si="49"/>
        <v>0</v>
      </c>
      <c r="AN97" s="142">
        <f t="shared" ca="1" si="33"/>
        <v>177.13270471999999</v>
      </c>
      <c r="AS97" s="148">
        <f t="shared" ca="1" si="34"/>
        <v>943.29028635597979</v>
      </c>
      <c r="AT97" s="2">
        <f t="shared" ca="1" si="50"/>
        <v>98.781127793951953</v>
      </c>
      <c r="AU97" s="102">
        <f t="shared" ca="1" si="51"/>
        <v>148</v>
      </c>
      <c r="AV97" s="102">
        <f t="shared" ca="1" si="52"/>
        <v>2401.7925643615172</v>
      </c>
    </row>
    <row r="98" spans="1:48" x14ac:dyDescent="0.25">
      <c r="A98" s="2">
        <v>49</v>
      </c>
      <c r="B98" s="127">
        <f ca="1">Auswahlblatt!$B$4*A98/250</f>
        <v>20.58</v>
      </c>
      <c r="C98" s="134">
        <f t="shared" ca="1" si="35"/>
        <v>12.076857761597225</v>
      </c>
      <c r="D98" s="131">
        <f t="shared" ca="1" si="36"/>
        <v>6.7992435752763605</v>
      </c>
      <c r="E98" s="134">
        <f ca="1">($B$8+Auswahlblatt!$B$11)*9.81*$B$37</f>
        <v>165.54374999999999</v>
      </c>
      <c r="F98" s="135">
        <f t="shared" ca="1" si="37"/>
        <v>93.200756424723636</v>
      </c>
      <c r="G98" s="136">
        <f t="shared" ca="1" si="38"/>
        <v>177.62060776159723</v>
      </c>
      <c r="J98" s="168">
        <f t="shared" ca="1" si="39"/>
        <v>12.076857761597225</v>
      </c>
      <c r="K98" s="168">
        <f t="shared" ca="1" si="40"/>
        <v>165.54374999999999</v>
      </c>
      <c r="L98" s="148">
        <f t="shared" ca="1" si="20"/>
        <v>1314.9164410501551</v>
      </c>
      <c r="M98" s="148">
        <f t="shared" ca="1" si="21"/>
        <v>2575.5622467557964</v>
      </c>
      <c r="N98" s="148">
        <f t="shared" ca="1" si="22"/>
        <v>3738.1927317250456</v>
      </c>
      <c r="O98" s="148">
        <f t="shared" ca="1" si="41"/>
        <v>1743.6226678385185</v>
      </c>
      <c r="P98" s="148"/>
      <c r="Q98" s="148">
        <f t="shared" ca="1" si="42"/>
        <v>2164.3866964187837</v>
      </c>
      <c r="R98" s="148">
        <f t="shared" ca="1" si="43"/>
        <v>2575.5622467557964</v>
      </c>
      <c r="S98" s="148"/>
      <c r="V98" s="102">
        <f t="shared" ca="1" si="23"/>
        <v>177.62060776159723</v>
      </c>
      <c r="W98" s="3">
        <f t="shared" ca="1" si="24"/>
        <v>1492.5370488117524</v>
      </c>
      <c r="X98" s="166">
        <f t="shared" ca="1" si="25"/>
        <v>2753.1828545173935</v>
      </c>
      <c r="Y98" s="166">
        <f t="shared" ca="1" si="26"/>
        <v>3915.8133394866427</v>
      </c>
      <c r="Z98" s="166">
        <f t="shared" ca="1" si="44"/>
        <v>1921.2432756001158</v>
      </c>
      <c r="AA98" s="166">
        <f t="shared" ca="1" si="45"/>
        <v>2342.0073041803807</v>
      </c>
      <c r="AB98" s="166">
        <f t="shared" ca="1" si="46"/>
        <v>2753.1828545173935</v>
      </c>
      <c r="AC98" s="114"/>
      <c r="AD98" s="2">
        <f t="shared" si="47"/>
        <v>0</v>
      </c>
      <c r="AE98" s="2">
        <f t="shared" ca="1" si="27"/>
        <v>0</v>
      </c>
      <c r="AF98" s="134">
        <f t="shared" ca="1" si="28"/>
        <v>12.076857761597225</v>
      </c>
      <c r="AG98" s="135">
        <f t="shared" ca="1" si="29"/>
        <v>6.7992435752763605</v>
      </c>
      <c r="AH98" s="134">
        <f t="shared" ca="1" si="30"/>
        <v>165.54374999999999</v>
      </c>
      <c r="AI98" s="135">
        <f t="shared" ca="1" si="31"/>
        <v>93.200756424723636</v>
      </c>
      <c r="AK98" s="136">
        <f t="shared" ca="1" si="48"/>
        <v>177.62060776159723</v>
      </c>
      <c r="AL98" s="102">
        <f t="shared" ca="1" si="32"/>
        <v>0</v>
      </c>
      <c r="AM98" s="3">
        <f t="shared" ca="1" si="49"/>
        <v>0</v>
      </c>
      <c r="AN98" s="142">
        <f t="shared" ca="1" si="33"/>
        <v>177.62060776159723</v>
      </c>
      <c r="AS98" s="148">
        <f t="shared" ca="1" si="34"/>
        <v>962.94216732172936</v>
      </c>
      <c r="AT98" s="2">
        <f t="shared" ca="1" si="50"/>
        <v>100.83906795632593</v>
      </c>
      <c r="AU98" s="102">
        <f t="shared" ca="1" si="51"/>
        <v>148</v>
      </c>
      <c r="AV98" s="102">
        <f t="shared" ca="1" si="52"/>
        <v>2401.7925643615172</v>
      </c>
    </row>
    <row r="99" spans="1:48" x14ac:dyDescent="0.25">
      <c r="A99" s="2">
        <v>50</v>
      </c>
      <c r="B99" s="127">
        <f ca="1">Auswahlblatt!$B$4*A99/250</f>
        <v>21</v>
      </c>
      <c r="C99" s="134">
        <f t="shared" ca="1" si="35"/>
        <v>12.574820659722221</v>
      </c>
      <c r="D99" s="131">
        <f t="shared" ca="1" si="36"/>
        <v>7.0598032609104884</v>
      </c>
      <c r="E99" s="134">
        <f ca="1">($B$8+Auswahlblatt!$B$11)*9.81*$B$37</f>
        <v>165.54374999999999</v>
      </c>
      <c r="F99" s="135">
        <f t="shared" ca="1" si="37"/>
        <v>92.940196739089515</v>
      </c>
      <c r="G99" s="136">
        <f t="shared" ca="1" si="38"/>
        <v>178.1185706597222</v>
      </c>
      <c r="J99" s="168">
        <f t="shared" ca="1" si="39"/>
        <v>12.574820659722221</v>
      </c>
      <c r="K99" s="168">
        <f t="shared" ca="1" si="40"/>
        <v>165.54374999999999</v>
      </c>
      <c r="L99" s="148">
        <f t="shared" ca="1" si="20"/>
        <v>1314.9164410501551</v>
      </c>
      <c r="M99" s="148">
        <f t="shared" ca="1" si="21"/>
        <v>2575.5622467557964</v>
      </c>
      <c r="N99" s="148">
        <f t="shared" ca="1" si="22"/>
        <v>3738.1927317250456</v>
      </c>
      <c r="O99" s="148">
        <f t="shared" ca="1" si="41"/>
        <v>1743.6226678385185</v>
      </c>
      <c r="P99" s="148"/>
      <c r="Q99" s="148">
        <f t="shared" ca="1" si="42"/>
        <v>2164.3866964187837</v>
      </c>
      <c r="R99" s="148">
        <f t="shared" ca="1" si="43"/>
        <v>2575.5622467557964</v>
      </c>
      <c r="S99" s="148"/>
      <c r="V99" s="102">
        <f t="shared" ca="1" si="23"/>
        <v>178.1185706597222</v>
      </c>
      <c r="W99" s="3">
        <f t="shared" ca="1" si="24"/>
        <v>1493.0350117098774</v>
      </c>
      <c r="X99" s="166">
        <f t="shared" ca="1" si="25"/>
        <v>2753.6808174155185</v>
      </c>
      <c r="Y99" s="166">
        <f t="shared" ca="1" si="26"/>
        <v>3916.3113023847677</v>
      </c>
      <c r="Z99" s="166">
        <f t="shared" ca="1" si="44"/>
        <v>1921.7412384982408</v>
      </c>
      <c r="AA99" s="166">
        <f t="shared" ca="1" si="45"/>
        <v>2342.5052670785058</v>
      </c>
      <c r="AB99" s="166">
        <f t="shared" ca="1" si="46"/>
        <v>2753.6808174155185</v>
      </c>
      <c r="AC99" s="114"/>
      <c r="AD99" s="2">
        <f t="shared" si="47"/>
        <v>0</v>
      </c>
      <c r="AE99" s="2">
        <f t="shared" ca="1" si="27"/>
        <v>0</v>
      </c>
      <c r="AF99" s="134">
        <f t="shared" ca="1" si="28"/>
        <v>12.574820659722221</v>
      </c>
      <c r="AG99" s="135">
        <f t="shared" ca="1" si="29"/>
        <v>7.0598032609104884</v>
      </c>
      <c r="AH99" s="134">
        <f t="shared" ca="1" si="30"/>
        <v>165.54374999999999</v>
      </c>
      <c r="AI99" s="135">
        <f t="shared" ca="1" si="31"/>
        <v>92.940196739089515</v>
      </c>
      <c r="AK99" s="136">
        <f t="shared" ca="1" si="48"/>
        <v>178.1185706597222</v>
      </c>
      <c r="AL99" s="102">
        <f t="shared" ca="1" si="32"/>
        <v>0</v>
      </c>
      <c r="AM99" s="3">
        <f t="shared" ca="1" si="49"/>
        <v>0</v>
      </c>
      <c r="AN99" s="142">
        <f t="shared" ca="1" si="33"/>
        <v>178.1185706597222</v>
      </c>
      <c r="AS99" s="148">
        <f t="shared" ca="1" si="34"/>
        <v>982.5940482874787</v>
      </c>
      <c r="AT99" s="2">
        <f t="shared" ca="1" si="50"/>
        <v>102.89700811869992</v>
      </c>
      <c r="AU99" s="102">
        <f t="shared" ca="1" si="51"/>
        <v>148</v>
      </c>
      <c r="AV99" s="102">
        <f t="shared" ca="1" si="52"/>
        <v>2401.7925643615172</v>
      </c>
    </row>
    <row r="100" spans="1:48" x14ac:dyDescent="0.25">
      <c r="A100" s="2">
        <v>51</v>
      </c>
      <c r="B100" s="127">
        <f ca="1">Auswahlblatt!$B$4*A100/250</f>
        <v>21.42</v>
      </c>
      <c r="C100" s="134">
        <f t="shared" ca="1" si="35"/>
        <v>13.082843414375002</v>
      </c>
      <c r="D100" s="131">
        <f t="shared" ca="1" si="36"/>
        <v>7.324129719042249</v>
      </c>
      <c r="E100" s="134">
        <f ca="1">($B$8+Auswahlblatt!$B$11)*9.81*$B$37</f>
        <v>165.54374999999999</v>
      </c>
      <c r="F100" s="135">
        <f t="shared" ca="1" si="37"/>
        <v>92.675870280957767</v>
      </c>
      <c r="G100" s="136">
        <f t="shared" ca="1" si="38"/>
        <v>178.62659341437498</v>
      </c>
      <c r="J100" s="168">
        <f t="shared" ca="1" si="39"/>
        <v>13.082843414375002</v>
      </c>
      <c r="K100" s="168">
        <f t="shared" ca="1" si="40"/>
        <v>165.54374999999999</v>
      </c>
      <c r="L100" s="148">
        <f t="shared" ca="1" si="20"/>
        <v>1314.9164410501551</v>
      </c>
      <c r="M100" s="148">
        <f t="shared" ca="1" si="21"/>
        <v>2575.5622467557964</v>
      </c>
      <c r="N100" s="148">
        <f t="shared" ca="1" si="22"/>
        <v>3738.1927317250456</v>
      </c>
      <c r="O100" s="148">
        <f t="shared" ca="1" si="41"/>
        <v>1743.6226678385185</v>
      </c>
      <c r="P100" s="148"/>
      <c r="Q100" s="148">
        <f t="shared" ca="1" si="42"/>
        <v>2164.3866964187837</v>
      </c>
      <c r="R100" s="148">
        <f t="shared" ca="1" si="43"/>
        <v>2575.5622467557964</v>
      </c>
      <c r="S100" s="148"/>
      <c r="V100" s="102">
        <f t="shared" ca="1" si="23"/>
        <v>178.62659341437498</v>
      </c>
      <c r="W100" s="3">
        <f t="shared" ca="1" si="24"/>
        <v>1493.5430344645301</v>
      </c>
      <c r="X100" s="166">
        <f t="shared" ca="1" si="25"/>
        <v>2754.1888401701713</v>
      </c>
      <c r="Y100" s="166">
        <f t="shared" ca="1" si="26"/>
        <v>3916.8193251394205</v>
      </c>
      <c r="Z100" s="166">
        <f t="shared" ca="1" si="44"/>
        <v>1922.2492612528936</v>
      </c>
      <c r="AA100" s="166">
        <f t="shared" ca="1" si="45"/>
        <v>2343.0132898331585</v>
      </c>
      <c r="AB100" s="166">
        <f t="shared" ca="1" si="46"/>
        <v>2754.1888401701713</v>
      </c>
      <c r="AC100" s="114"/>
      <c r="AD100" s="2">
        <f t="shared" si="47"/>
        <v>0</v>
      </c>
      <c r="AE100" s="2">
        <f t="shared" ca="1" si="27"/>
        <v>0</v>
      </c>
      <c r="AF100" s="134">
        <f t="shared" ca="1" si="28"/>
        <v>13.082843414375002</v>
      </c>
      <c r="AG100" s="135">
        <f t="shared" ca="1" si="29"/>
        <v>7.324129719042249</v>
      </c>
      <c r="AH100" s="134">
        <f t="shared" ca="1" si="30"/>
        <v>165.54374999999999</v>
      </c>
      <c r="AI100" s="135">
        <f t="shared" ca="1" si="31"/>
        <v>92.675870280957767</v>
      </c>
      <c r="AK100" s="136">
        <f t="shared" ca="1" si="48"/>
        <v>178.62659341437498</v>
      </c>
      <c r="AL100" s="102">
        <f t="shared" ca="1" si="32"/>
        <v>0</v>
      </c>
      <c r="AM100" s="3">
        <f t="shared" ca="1" si="49"/>
        <v>0</v>
      </c>
      <c r="AN100" s="142">
        <f t="shared" ca="1" si="33"/>
        <v>178.62659341437498</v>
      </c>
      <c r="AS100" s="148">
        <f t="shared" ca="1" si="34"/>
        <v>1002.2459292532285</v>
      </c>
      <c r="AT100" s="2">
        <f t="shared" ca="1" si="50"/>
        <v>104.95494828107394</v>
      </c>
      <c r="AU100" s="102">
        <f t="shared" ca="1" si="51"/>
        <v>148</v>
      </c>
      <c r="AV100" s="102">
        <f t="shared" ca="1" si="52"/>
        <v>2401.7925643615172</v>
      </c>
    </row>
    <row r="101" spans="1:48" x14ac:dyDescent="0.25">
      <c r="A101" s="2">
        <v>52</v>
      </c>
      <c r="B101" s="127">
        <f ca="1">Auswahlblatt!$B$4*A101/250</f>
        <v>21.84</v>
      </c>
      <c r="C101" s="134">
        <f t="shared" ca="1" si="35"/>
        <v>13.600926025555555</v>
      </c>
      <c r="D101" s="131">
        <f t="shared" ca="1" si="36"/>
        <v>7.5921463742608459</v>
      </c>
      <c r="E101" s="134">
        <f ca="1">($B$8+Auswahlblatt!$B$11)*9.81*$B$37</f>
        <v>165.54374999999999</v>
      </c>
      <c r="F101" s="135">
        <f t="shared" ca="1" si="37"/>
        <v>92.407853625739151</v>
      </c>
      <c r="G101" s="136">
        <f t="shared" ca="1" si="38"/>
        <v>179.14467602555555</v>
      </c>
      <c r="J101" s="168">
        <f t="shared" ca="1" si="39"/>
        <v>13.600926025555555</v>
      </c>
      <c r="K101" s="168">
        <f t="shared" ca="1" si="40"/>
        <v>165.54374999999999</v>
      </c>
      <c r="L101" s="148">
        <f t="shared" ca="1" si="20"/>
        <v>1314.9164410501551</v>
      </c>
      <c r="M101" s="148">
        <f t="shared" ca="1" si="21"/>
        <v>2575.5622467557964</v>
      </c>
      <c r="N101" s="148">
        <f t="shared" ca="1" si="22"/>
        <v>3738.1927317250456</v>
      </c>
      <c r="O101" s="148">
        <f t="shared" ca="1" si="41"/>
        <v>1743.6226678385185</v>
      </c>
      <c r="P101" s="148"/>
      <c r="Q101" s="148">
        <f t="shared" ca="1" si="42"/>
        <v>2164.3866964187837</v>
      </c>
      <c r="R101" s="148">
        <f t="shared" ca="1" si="43"/>
        <v>2575.5622467557964</v>
      </c>
      <c r="S101" s="148"/>
      <c r="V101" s="102">
        <f t="shared" ca="1" si="23"/>
        <v>179.14467602555555</v>
      </c>
      <c r="W101" s="3">
        <f t="shared" ca="1" si="24"/>
        <v>1494.0611170757106</v>
      </c>
      <c r="X101" s="166">
        <f t="shared" ca="1" si="25"/>
        <v>2754.7069227813518</v>
      </c>
      <c r="Y101" s="166">
        <f t="shared" ca="1" si="26"/>
        <v>3917.3374077506014</v>
      </c>
      <c r="Z101" s="166">
        <f t="shared" ca="1" si="44"/>
        <v>1922.7673438640741</v>
      </c>
      <c r="AA101" s="166">
        <f t="shared" ca="1" si="45"/>
        <v>2343.5313724443395</v>
      </c>
      <c r="AB101" s="166">
        <f t="shared" ca="1" si="46"/>
        <v>2754.7069227813518</v>
      </c>
      <c r="AC101" s="114"/>
      <c r="AD101" s="2">
        <f t="shared" si="47"/>
        <v>0</v>
      </c>
      <c r="AE101" s="2">
        <f t="shared" ca="1" si="27"/>
        <v>0</v>
      </c>
      <c r="AF101" s="134">
        <f t="shared" ca="1" si="28"/>
        <v>13.600926025555555</v>
      </c>
      <c r="AG101" s="135">
        <f t="shared" ca="1" si="29"/>
        <v>7.5921463742608459</v>
      </c>
      <c r="AH101" s="134">
        <f t="shared" ca="1" si="30"/>
        <v>165.54374999999999</v>
      </c>
      <c r="AI101" s="135">
        <f t="shared" ca="1" si="31"/>
        <v>92.407853625739151</v>
      </c>
      <c r="AK101" s="136">
        <f t="shared" ca="1" si="48"/>
        <v>179.14467602555555</v>
      </c>
      <c r="AL101" s="102">
        <f t="shared" ca="1" si="32"/>
        <v>0</v>
      </c>
      <c r="AM101" s="3">
        <f t="shared" ca="1" si="49"/>
        <v>0</v>
      </c>
      <c r="AN101" s="142">
        <f t="shared" ca="1" si="33"/>
        <v>179.14467602555555</v>
      </c>
      <c r="AS101" s="148">
        <f t="shared" ca="1" si="34"/>
        <v>1021.8978102189781</v>
      </c>
      <c r="AT101" s="2">
        <f t="shared" ca="1" si="50"/>
        <v>107.01288844344793</v>
      </c>
      <c r="AU101" s="102">
        <f t="shared" ca="1" si="51"/>
        <v>148</v>
      </c>
      <c r="AV101" s="102">
        <f t="shared" ca="1" si="52"/>
        <v>2401.7925643615172</v>
      </c>
    </row>
    <row r="102" spans="1:48" x14ac:dyDescent="0.25">
      <c r="A102" s="2">
        <v>53</v>
      </c>
      <c r="B102" s="127">
        <f ca="1">Auswahlblatt!$B$4*A102/250</f>
        <v>22.26</v>
      </c>
      <c r="C102" s="134">
        <f t="shared" ca="1" si="35"/>
        <v>14.12906849326389</v>
      </c>
      <c r="D102" s="131">
        <f t="shared" ca="1" si="36"/>
        <v>7.8637762861128611</v>
      </c>
      <c r="E102" s="134">
        <f ca="1">($B$8+Auswahlblatt!$B$11)*9.81*$B$37</f>
        <v>165.54374999999999</v>
      </c>
      <c r="F102" s="135">
        <f t="shared" ca="1" si="37"/>
        <v>92.136223713887134</v>
      </c>
      <c r="G102" s="136">
        <f t="shared" ca="1" si="38"/>
        <v>179.67281849326389</v>
      </c>
      <c r="J102" s="168">
        <f t="shared" ca="1" si="39"/>
        <v>14.12906849326389</v>
      </c>
      <c r="K102" s="168">
        <f t="shared" ca="1" si="40"/>
        <v>165.54374999999999</v>
      </c>
      <c r="L102" s="148">
        <f t="shared" ca="1" si="20"/>
        <v>1314.9164410501551</v>
      </c>
      <c r="M102" s="148">
        <f t="shared" ca="1" si="21"/>
        <v>2575.5622467557964</v>
      </c>
      <c r="N102" s="148">
        <f t="shared" ca="1" si="22"/>
        <v>3738.1927317250456</v>
      </c>
      <c r="O102" s="148">
        <f t="shared" ca="1" si="41"/>
        <v>1743.6226678385185</v>
      </c>
      <c r="P102" s="148"/>
      <c r="Q102" s="148">
        <f t="shared" ca="1" si="42"/>
        <v>2164.3866964187837</v>
      </c>
      <c r="R102" s="148">
        <f t="shared" ca="1" si="43"/>
        <v>2575.5622467557964</v>
      </c>
      <c r="S102" s="148"/>
      <c r="V102" s="102">
        <f t="shared" ca="1" si="23"/>
        <v>179.67281849326389</v>
      </c>
      <c r="W102" s="3">
        <f t="shared" ca="1" si="24"/>
        <v>1494.5892595434188</v>
      </c>
      <c r="X102" s="166">
        <f t="shared" ca="1" si="25"/>
        <v>2755.2350652490604</v>
      </c>
      <c r="Y102" s="166">
        <f t="shared" ca="1" si="26"/>
        <v>3917.8655502183096</v>
      </c>
      <c r="Z102" s="166">
        <f t="shared" ca="1" si="44"/>
        <v>1923.2954863317823</v>
      </c>
      <c r="AA102" s="166">
        <f t="shared" ca="1" si="45"/>
        <v>2344.0595149120477</v>
      </c>
      <c r="AB102" s="166">
        <f t="shared" ca="1" si="46"/>
        <v>2755.2350652490604</v>
      </c>
      <c r="AC102" s="114"/>
      <c r="AD102" s="2">
        <f t="shared" si="47"/>
        <v>0</v>
      </c>
      <c r="AE102" s="2">
        <f t="shared" ca="1" si="27"/>
        <v>0</v>
      </c>
      <c r="AF102" s="134">
        <f t="shared" ca="1" si="28"/>
        <v>14.12906849326389</v>
      </c>
      <c r="AG102" s="135">
        <f t="shared" ca="1" si="29"/>
        <v>7.8637762861128611</v>
      </c>
      <c r="AH102" s="134">
        <f t="shared" ca="1" si="30"/>
        <v>165.54374999999999</v>
      </c>
      <c r="AI102" s="135">
        <f t="shared" ca="1" si="31"/>
        <v>92.136223713887134</v>
      </c>
      <c r="AK102" s="136">
        <f t="shared" ca="1" si="48"/>
        <v>179.67281849326389</v>
      </c>
      <c r="AL102" s="102">
        <f t="shared" ca="1" si="32"/>
        <v>0</v>
      </c>
      <c r="AM102" s="3">
        <f t="shared" ca="1" si="49"/>
        <v>0</v>
      </c>
      <c r="AN102" s="142">
        <f t="shared" ca="1" si="33"/>
        <v>179.67281849326389</v>
      </c>
      <c r="AS102" s="148">
        <f t="shared" ca="1" si="34"/>
        <v>1041.5496911847276</v>
      </c>
      <c r="AT102" s="2">
        <f t="shared" ca="1" si="50"/>
        <v>109.07082860582194</v>
      </c>
      <c r="AU102" s="102">
        <f t="shared" ca="1" si="51"/>
        <v>148</v>
      </c>
      <c r="AV102" s="102">
        <f t="shared" ca="1" si="52"/>
        <v>2401.7925643615172</v>
      </c>
    </row>
    <row r="103" spans="1:48" x14ac:dyDescent="0.25">
      <c r="A103" s="2">
        <v>54</v>
      </c>
      <c r="B103" s="127">
        <f ca="1">Auswahlblatt!$B$4*A103/250</f>
        <v>22.68</v>
      </c>
      <c r="C103" s="134">
        <f t="shared" ca="1" si="35"/>
        <v>14.667270817499999</v>
      </c>
      <c r="D103" s="131">
        <f t="shared" ca="1" si="36"/>
        <v>8.1389421972996701</v>
      </c>
      <c r="E103" s="134">
        <f ca="1">($B$8+Auswahlblatt!$B$11)*9.81*$B$37</f>
        <v>165.54374999999999</v>
      </c>
      <c r="F103" s="135">
        <f t="shared" ca="1" si="37"/>
        <v>91.86105780270033</v>
      </c>
      <c r="G103" s="136">
        <f t="shared" ca="1" si="38"/>
        <v>180.21102081749999</v>
      </c>
      <c r="J103" s="168">
        <f t="shared" ca="1" si="39"/>
        <v>14.667270817499999</v>
      </c>
      <c r="K103" s="168">
        <f t="shared" ca="1" si="40"/>
        <v>165.54374999999999</v>
      </c>
      <c r="L103" s="148">
        <f t="shared" ca="1" si="20"/>
        <v>1314.9164410501551</v>
      </c>
      <c r="M103" s="148">
        <f t="shared" ca="1" si="21"/>
        <v>2575.5622467557964</v>
      </c>
      <c r="N103" s="148">
        <f t="shared" ca="1" si="22"/>
        <v>3738.1927317250456</v>
      </c>
      <c r="O103" s="148">
        <f t="shared" ca="1" si="41"/>
        <v>1743.6226678385185</v>
      </c>
      <c r="P103" s="148"/>
      <c r="Q103" s="148">
        <f t="shared" ca="1" si="42"/>
        <v>2164.3866964187837</v>
      </c>
      <c r="R103" s="148">
        <f t="shared" ca="1" si="43"/>
        <v>2575.5622467557964</v>
      </c>
      <c r="S103" s="148"/>
      <c r="V103" s="102">
        <f t="shared" ca="1" si="23"/>
        <v>180.21102081749999</v>
      </c>
      <c r="W103" s="3">
        <f t="shared" ca="1" si="24"/>
        <v>1495.127461867655</v>
      </c>
      <c r="X103" s="166">
        <f t="shared" ca="1" si="25"/>
        <v>2755.7732675732964</v>
      </c>
      <c r="Y103" s="166">
        <f t="shared" ca="1" si="26"/>
        <v>3918.4037525425456</v>
      </c>
      <c r="Z103" s="166">
        <f t="shared" ca="1" si="44"/>
        <v>1923.8336886560185</v>
      </c>
      <c r="AA103" s="166">
        <f t="shared" ca="1" si="45"/>
        <v>2344.5977172362836</v>
      </c>
      <c r="AB103" s="166">
        <f t="shared" ca="1" si="46"/>
        <v>2755.7732675732964</v>
      </c>
      <c r="AC103" s="114"/>
      <c r="AD103" s="2">
        <f t="shared" si="47"/>
        <v>0</v>
      </c>
      <c r="AE103" s="2">
        <f t="shared" ca="1" si="27"/>
        <v>0</v>
      </c>
      <c r="AF103" s="134">
        <f t="shared" ca="1" si="28"/>
        <v>14.667270817499999</v>
      </c>
      <c r="AG103" s="135">
        <f t="shared" ca="1" si="29"/>
        <v>8.1389421972996701</v>
      </c>
      <c r="AH103" s="134">
        <f t="shared" ca="1" si="30"/>
        <v>165.54374999999999</v>
      </c>
      <c r="AI103" s="135">
        <f t="shared" ca="1" si="31"/>
        <v>91.86105780270033</v>
      </c>
      <c r="AK103" s="136">
        <f t="shared" ca="1" si="48"/>
        <v>180.21102081749999</v>
      </c>
      <c r="AL103" s="102">
        <f t="shared" ca="1" si="32"/>
        <v>0</v>
      </c>
      <c r="AM103" s="3">
        <f t="shared" ca="1" si="49"/>
        <v>0</v>
      </c>
      <c r="AN103" s="142">
        <f t="shared" ca="1" si="33"/>
        <v>180.21102081749999</v>
      </c>
      <c r="AS103" s="148">
        <f t="shared" ca="1" si="34"/>
        <v>1061.2015721504772</v>
      </c>
      <c r="AT103" s="2">
        <f t="shared" ca="1" si="50"/>
        <v>111.12876876819593</v>
      </c>
      <c r="AU103" s="102">
        <f t="shared" ca="1" si="51"/>
        <v>148</v>
      </c>
      <c r="AV103" s="102">
        <f t="shared" ca="1" si="52"/>
        <v>2401.7925643615172</v>
      </c>
    </row>
    <row r="104" spans="1:48" x14ac:dyDescent="0.25">
      <c r="A104" s="2">
        <v>55</v>
      </c>
      <c r="B104" s="127">
        <f ca="1">Auswahlblatt!$B$4*A104/250</f>
        <v>23.1</v>
      </c>
      <c r="C104" s="134">
        <f t="shared" ca="1" si="35"/>
        <v>15.215532998263891</v>
      </c>
      <c r="D104" s="131">
        <f t="shared" ca="1" si="36"/>
        <v>8.4175665813025109</v>
      </c>
      <c r="E104" s="134">
        <f ca="1">($B$8+Auswahlblatt!$B$11)*9.81*$B$37</f>
        <v>165.54374999999999</v>
      </c>
      <c r="F104" s="135">
        <f t="shared" ca="1" si="37"/>
        <v>91.582433418697491</v>
      </c>
      <c r="G104" s="136">
        <f t="shared" ca="1" si="38"/>
        <v>180.75928299826387</v>
      </c>
      <c r="J104" s="168">
        <f t="shared" ca="1" si="39"/>
        <v>15.215532998263891</v>
      </c>
      <c r="K104" s="168">
        <f t="shared" ca="1" si="40"/>
        <v>165.54374999999999</v>
      </c>
      <c r="L104" s="148">
        <f t="shared" ca="1" si="20"/>
        <v>1314.9164410501551</v>
      </c>
      <c r="M104" s="148">
        <f t="shared" ca="1" si="21"/>
        <v>2575.5622467557964</v>
      </c>
      <c r="N104" s="148">
        <f t="shared" ca="1" si="22"/>
        <v>3738.1927317250456</v>
      </c>
      <c r="O104" s="148">
        <f t="shared" ca="1" si="41"/>
        <v>1743.6226678385185</v>
      </c>
      <c r="P104" s="148"/>
      <c r="Q104" s="148">
        <f t="shared" ca="1" si="42"/>
        <v>2164.3866964187837</v>
      </c>
      <c r="R104" s="148">
        <f t="shared" ca="1" si="43"/>
        <v>2575.5622467557964</v>
      </c>
      <c r="S104" s="148"/>
      <c r="V104" s="102">
        <f t="shared" ca="1" si="23"/>
        <v>180.75928299826387</v>
      </c>
      <c r="W104" s="3">
        <f t="shared" ca="1" si="24"/>
        <v>1495.6757240484189</v>
      </c>
      <c r="X104" s="166">
        <f t="shared" ca="1" si="25"/>
        <v>2756.3215297540601</v>
      </c>
      <c r="Y104" s="166">
        <f t="shared" ca="1" si="26"/>
        <v>3918.9520147233097</v>
      </c>
      <c r="Z104" s="166">
        <f t="shared" ca="1" si="44"/>
        <v>1924.3819508367824</v>
      </c>
      <c r="AA104" s="166">
        <f t="shared" ca="1" si="45"/>
        <v>2345.1459794170478</v>
      </c>
      <c r="AB104" s="166">
        <f t="shared" ca="1" si="46"/>
        <v>2756.3215297540601</v>
      </c>
      <c r="AC104" s="114"/>
      <c r="AD104" s="2">
        <f t="shared" si="47"/>
        <v>0</v>
      </c>
      <c r="AE104" s="2">
        <f t="shared" ca="1" si="27"/>
        <v>0</v>
      </c>
      <c r="AF104" s="134">
        <f t="shared" ca="1" si="28"/>
        <v>15.215532998263891</v>
      </c>
      <c r="AG104" s="135">
        <f t="shared" ca="1" si="29"/>
        <v>8.4175665813025109</v>
      </c>
      <c r="AH104" s="134">
        <f t="shared" ca="1" si="30"/>
        <v>165.54374999999999</v>
      </c>
      <c r="AI104" s="135">
        <f t="shared" ca="1" si="31"/>
        <v>91.582433418697491</v>
      </c>
      <c r="AK104" s="136">
        <f t="shared" ca="1" si="48"/>
        <v>180.75928299826387</v>
      </c>
      <c r="AL104" s="102">
        <f t="shared" ca="1" si="32"/>
        <v>0</v>
      </c>
      <c r="AM104" s="3">
        <f t="shared" ca="1" si="49"/>
        <v>0</v>
      </c>
      <c r="AN104" s="142">
        <f t="shared" ca="1" si="33"/>
        <v>180.75928299826387</v>
      </c>
      <c r="AS104" s="148">
        <f t="shared" ca="1" si="34"/>
        <v>1080.8534531162268</v>
      </c>
      <c r="AT104" s="2">
        <f t="shared" ca="1" si="50"/>
        <v>113.18670893056994</v>
      </c>
      <c r="AU104" s="102">
        <f t="shared" ca="1" si="51"/>
        <v>148</v>
      </c>
      <c r="AV104" s="102">
        <f t="shared" ca="1" si="52"/>
        <v>2401.7925643615172</v>
      </c>
    </row>
    <row r="105" spans="1:48" x14ac:dyDescent="0.25">
      <c r="A105" s="2">
        <v>56</v>
      </c>
      <c r="B105" s="127">
        <f ca="1">Auswahlblatt!$B$4*A105/250</f>
        <v>23.52</v>
      </c>
      <c r="C105" s="134">
        <f t="shared" ca="1" si="35"/>
        <v>15.773855035555556</v>
      </c>
      <c r="D105" s="131">
        <f t="shared" ca="1" si="36"/>
        <v>8.699571689391318</v>
      </c>
      <c r="E105" s="134">
        <f ca="1">($B$8+Auswahlblatt!$B$11)*9.81*$B$37</f>
        <v>165.54374999999999</v>
      </c>
      <c r="F105" s="135">
        <f t="shared" ca="1" si="37"/>
        <v>91.30042831060868</v>
      </c>
      <c r="G105" s="136">
        <f t="shared" ca="1" si="38"/>
        <v>181.31760503555554</v>
      </c>
      <c r="J105" s="168">
        <f t="shared" ca="1" si="39"/>
        <v>15.773855035555556</v>
      </c>
      <c r="K105" s="168">
        <f t="shared" ca="1" si="40"/>
        <v>165.54374999999999</v>
      </c>
      <c r="L105" s="148">
        <f t="shared" ca="1" si="20"/>
        <v>1314.9164410501551</v>
      </c>
      <c r="M105" s="148">
        <f t="shared" ca="1" si="21"/>
        <v>2575.5622467557964</v>
      </c>
      <c r="N105" s="148">
        <f t="shared" ca="1" si="22"/>
        <v>3738.1927317250456</v>
      </c>
      <c r="O105" s="148">
        <f t="shared" ca="1" si="41"/>
        <v>1743.6226678385185</v>
      </c>
      <c r="P105" s="148"/>
      <c r="Q105" s="148">
        <f t="shared" ca="1" si="42"/>
        <v>2164.3866964187837</v>
      </c>
      <c r="R105" s="148">
        <f t="shared" ca="1" si="43"/>
        <v>2575.5622467557964</v>
      </c>
      <c r="S105" s="148"/>
      <c r="V105" s="102">
        <f t="shared" ca="1" si="23"/>
        <v>181.31760503555554</v>
      </c>
      <c r="W105" s="3">
        <f t="shared" ca="1" si="24"/>
        <v>1496.2340460857106</v>
      </c>
      <c r="X105" s="166">
        <f t="shared" ca="1" si="25"/>
        <v>2756.8798517913519</v>
      </c>
      <c r="Y105" s="166">
        <f t="shared" ca="1" si="26"/>
        <v>3919.5103367606011</v>
      </c>
      <c r="Z105" s="166">
        <f t="shared" ca="1" si="44"/>
        <v>1924.940272874074</v>
      </c>
      <c r="AA105" s="166">
        <f t="shared" ca="1" si="45"/>
        <v>2345.7043014543392</v>
      </c>
      <c r="AB105" s="166">
        <f t="shared" ca="1" si="46"/>
        <v>2756.8798517913519</v>
      </c>
      <c r="AC105" s="114"/>
      <c r="AD105" s="2">
        <f t="shared" si="47"/>
        <v>0</v>
      </c>
      <c r="AE105" s="2">
        <f t="shared" ca="1" si="27"/>
        <v>0</v>
      </c>
      <c r="AF105" s="134">
        <f t="shared" ca="1" si="28"/>
        <v>15.773855035555556</v>
      </c>
      <c r="AG105" s="135">
        <f t="shared" ca="1" si="29"/>
        <v>8.699571689391318</v>
      </c>
      <c r="AH105" s="134">
        <f t="shared" ca="1" si="30"/>
        <v>165.54374999999999</v>
      </c>
      <c r="AI105" s="135">
        <f t="shared" ca="1" si="31"/>
        <v>91.30042831060868</v>
      </c>
      <c r="AK105" s="136">
        <f t="shared" ca="1" si="48"/>
        <v>181.31760503555554</v>
      </c>
      <c r="AL105" s="102">
        <f t="shared" ca="1" si="32"/>
        <v>0</v>
      </c>
      <c r="AM105" s="3">
        <f t="shared" ca="1" si="49"/>
        <v>0</v>
      </c>
      <c r="AN105" s="142">
        <f t="shared" ca="1" si="33"/>
        <v>181.31760503555554</v>
      </c>
      <c r="AS105" s="148">
        <f t="shared" ca="1" si="34"/>
        <v>1100.5053340819763</v>
      </c>
      <c r="AT105" s="2">
        <f t="shared" ca="1" si="50"/>
        <v>115.24464909294393</v>
      </c>
      <c r="AU105" s="102">
        <f t="shared" ca="1" si="51"/>
        <v>148</v>
      </c>
      <c r="AV105" s="102">
        <f t="shared" ca="1" si="52"/>
        <v>2401.7925643615172</v>
      </c>
    </row>
    <row r="106" spans="1:48" x14ac:dyDescent="0.25">
      <c r="A106" s="2">
        <v>57</v>
      </c>
      <c r="B106" s="127">
        <f ca="1">Auswahlblatt!$B$4*A106/250</f>
        <v>23.94</v>
      </c>
      <c r="C106" s="134">
        <f t="shared" ca="1" si="35"/>
        <v>16.342236929375002</v>
      </c>
      <c r="D106" s="131">
        <f t="shared" ca="1" si="36"/>
        <v>8.9848795969755351</v>
      </c>
      <c r="E106" s="134">
        <f ca="1">($B$8+Auswahlblatt!$B$11)*9.81*$B$37</f>
        <v>165.54374999999999</v>
      </c>
      <c r="F106" s="135">
        <f t="shared" ca="1" si="37"/>
        <v>91.015120403024468</v>
      </c>
      <c r="G106" s="136">
        <f t="shared" ca="1" si="38"/>
        <v>181.88598692937498</v>
      </c>
      <c r="J106" s="168">
        <f t="shared" ca="1" si="39"/>
        <v>16.342236929375002</v>
      </c>
      <c r="K106" s="168">
        <f t="shared" ca="1" si="40"/>
        <v>165.54374999999999</v>
      </c>
      <c r="L106" s="148">
        <f t="shared" ca="1" si="20"/>
        <v>1314.9164410501551</v>
      </c>
      <c r="M106" s="148">
        <f t="shared" ca="1" si="21"/>
        <v>2575.5622467557964</v>
      </c>
      <c r="N106" s="148">
        <f t="shared" ca="1" si="22"/>
        <v>3738.1927317250456</v>
      </c>
      <c r="O106" s="148">
        <f t="shared" ca="1" si="41"/>
        <v>1743.6226678385185</v>
      </c>
      <c r="P106" s="148"/>
      <c r="Q106" s="148">
        <f t="shared" ca="1" si="42"/>
        <v>2164.3866964187837</v>
      </c>
      <c r="R106" s="148">
        <f t="shared" ca="1" si="43"/>
        <v>2575.5622467557964</v>
      </c>
      <c r="S106" s="148"/>
      <c r="V106" s="102">
        <f t="shared" ca="1" si="23"/>
        <v>181.88598692937498</v>
      </c>
      <c r="W106" s="3">
        <f t="shared" ca="1" si="24"/>
        <v>1496.80242797953</v>
      </c>
      <c r="X106" s="166">
        <f t="shared" ca="1" si="25"/>
        <v>2757.4482336851715</v>
      </c>
      <c r="Y106" s="166">
        <f t="shared" ca="1" si="26"/>
        <v>3920.0787186544208</v>
      </c>
      <c r="Z106" s="166">
        <f t="shared" ca="1" si="44"/>
        <v>1925.5086547678934</v>
      </c>
      <c r="AA106" s="166">
        <f t="shared" ca="1" si="45"/>
        <v>2346.2726833481588</v>
      </c>
      <c r="AB106" s="166">
        <f t="shared" ca="1" si="46"/>
        <v>2757.4482336851715</v>
      </c>
      <c r="AC106" s="114"/>
      <c r="AD106" s="2">
        <f t="shared" si="47"/>
        <v>0</v>
      </c>
      <c r="AE106" s="2">
        <f t="shared" ca="1" si="27"/>
        <v>0</v>
      </c>
      <c r="AF106" s="134">
        <f t="shared" ca="1" si="28"/>
        <v>16.342236929375002</v>
      </c>
      <c r="AG106" s="135">
        <f t="shared" ca="1" si="29"/>
        <v>8.9848795969755351</v>
      </c>
      <c r="AH106" s="134">
        <f t="shared" ca="1" si="30"/>
        <v>165.54374999999999</v>
      </c>
      <c r="AI106" s="135">
        <f t="shared" ca="1" si="31"/>
        <v>91.015120403024468</v>
      </c>
      <c r="AK106" s="136">
        <f t="shared" ca="1" si="48"/>
        <v>181.88598692937498</v>
      </c>
      <c r="AL106" s="102">
        <f t="shared" ca="1" si="32"/>
        <v>0</v>
      </c>
      <c r="AM106" s="3">
        <f t="shared" ca="1" si="49"/>
        <v>0</v>
      </c>
      <c r="AN106" s="142">
        <f t="shared" ca="1" si="33"/>
        <v>181.88598692937498</v>
      </c>
      <c r="AS106" s="148">
        <f t="shared" ca="1" si="34"/>
        <v>1120.1572150477259</v>
      </c>
      <c r="AT106" s="2">
        <f t="shared" ca="1" si="50"/>
        <v>117.30258925531793</v>
      </c>
      <c r="AU106" s="102">
        <f t="shared" ca="1" si="51"/>
        <v>148</v>
      </c>
      <c r="AV106" s="102">
        <f t="shared" ca="1" si="52"/>
        <v>2401.7925643615172</v>
      </c>
    </row>
    <row r="107" spans="1:48" x14ac:dyDescent="0.25">
      <c r="A107" s="2">
        <v>58</v>
      </c>
      <c r="B107" s="127">
        <f ca="1">Auswahlblatt!$B$4*A107/250</f>
        <v>24.36</v>
      </c>
      <c r="C107" s="134">
        <f t="shared" ca="1" si="35"/>
        <v>16.920678679722222</v>
      </c>
      <c r="D107" s="131">
        <f t="shared" ca="1" si="36"/>
        <v>9.2734122492570332</v>
      </c>
      <c r="E107" s="134">
        <f ca="1">($B$8+Auswahlblatt!$B$11)*9.81*$B$37</f>
        <v>165.54374999999999</v>
      </c>
      <c r="F107" s="135">
        <f t="shared" ca="1" si="37"/>
        <v>90.726587750742965</v>
      </c>
      <c r="G107" s="136">
        <f t="shared" ca="1" si="38"/>
        <v>182.4644286797222</v>
      </c>
      <c r="J107" s="168">
        <f t="shared" ca="1" si="39"/>
        <v>16.920678679722222</v>
      </c>
      <c r="K107" s="168">
        <f t="shared" ca="1" si="40"/>
        <v>165.54374999999999</v>
      </c>
      <c r="L107" s="148">
        <f t="shared" ca="1" si="20"/>
        <v>1314.9164410501551</v>
      </c>
      <c r="M107" s="148">
        <f t="shared" ca="1" si="21"/>
        <v>2575.5622467557964</v>
      </c>
      <c r="N107" s="148">
        <f t="shared" ca="1" si="22"/>
        <v>3738.1927317250456</v>
      </c>
      <c r="O107" s="148">
        <f t="shared" ca="1" si="41"/>
        <v>1743.6226678385185</v>
      </c>
      <c r="P107" s="148"/>
      <c r="Q107" s="148">
        <f t="shared" ca="1" si="42"/>
        <v>2164.3866964187837</v>
      </c>
      <c r="R107" s="148">
        <f t="shared" ca="1" si="43"/>
        <v>2575.5622467557964</v>
      </c>
      <c r="S107" s="148"/>
      <c r="V107" s="102">
        <f t="shared" ca="1" si="23"/>
        <v>182.4644286797222</v>
      </c>
      <c r="W107" s="3">
        <f t="shared" ca="1" si="24"/>
        <v>1497.3808697298773</v>
      </c>
      <c r="X107" s="166">
        <f t="shared" ca="1" si="25"/>
        <v>2758.0266754355184</v>
      </c>
      <c r="Y107" s="166">
        <f t="shared" ca="1" si="26"/>
        <v>3920.6571604047676</v>
      </c>
      <c r="Z107" s="166">
        <f t="shared" ca="1" si="44"/>
        <v>1926.0870965182407</v>
      </c>
      <c r="AA107" s="166">
        <f t="shared" ca="1" si="45"/>
        <v>2346.8511250985057</v>
      </c>
      <c r="AB107" s="166">
        <f t="shared" ca="1" si="46"/>
        <v>2758.0266754355184</v>
      </c>
      <c r="AC107" s="114"/>
      <c r="AD107" s="2">
        <f t="shared" si="47"/>
        <v>0</v>
      </c>
      <c r="AE107" s="2">
        <f t="shared" ca="1" si="27"/>
        <v>0</v>
      </c>
      <c r="AF107" s="134">
        <f t="shared" ca="1" si="28"/>
        <v>16.920678679722222</v>
      </c>
      <c r="AG107" s="135">
        <f t="shared" ca="1" si="29"/>
        <v>9.2734122492570332</v>
      </c>
      <c r="AH107" s="134">
        <f t="shared" ca="1" si="30"/>
        <v>165.54374999999999</v>
      </c>
      <c r="AI107" s="135">
        <f t="shared" ca="1" si="31"/>
        <v>90.726587750742965</v>
      </c>
      <c r="AK107" s="136">
        <f t="shared" ca="1" si="48"/>
        <v>182.4644286797222</v>
      </c>
      <c r="AL107" s="102">
        <f t="shared" ca="1" si="32"/>
        <v>0</v>
      </c>
      <c r="AM107" s="3">
        <f t="shared" ca="1" si="49"/>
        <v>0</v>
      </c>
      <c r="AN107" s="142">
        <f t="shared" ca="1" si="33"/>
        <v>182.4644286797222</v>
      </c>
      <c r="AS107" s="148">
        <f t="shared" ca="1" si="34"/>
        <v>1139.8090960134755</v>
      </c>
      <c r="AT107" s="2">
        <f t="shared" ca="1" si="50"/>
        <v>119.36052941769192</v>
      </c>
      <c r="AU107" s="102">
        <f t="shared" ca="1" si="51"/>
        <v>148</v>
      </c>
      <c r="AV107" s="102">
        <f t="shared" ca="1" si="52"/>
        <v>2401.7925643615172</v>
      </c>
    </row>
    <row r="108" spans="1:48" x14ac:dyDescent="0.25">
      <c r="A108" s="2">
        <v>59</v>
      </c>
      <c r="B108" s="127">
        <f ca="1">Auswahlblatt!$B$4*A108/250</f>
        <v>24.78</v>
      </c>
      <c r="C108" s="134">
        <f t="shared" ca="1" si="35"/>
        <v>17.509180286597225</v>
      </c>
      <c r="D108" s="131">
        <f t="shared" ca="1" si="36"/>
        <v>9.5650915061473967</v>
      </c>
      <c r="E108" s="134">
        <f ca="1">($B$8+Auswahlblatt!$B$11)*9.81*$B$37</f>
        <v>165.54374999999999</v>
      </c>
      <c r="F108" s="135">
        <f t="shared" ca="1" si="37"/>
        <v>90.434908493852603</v>
      </c>
      <c r="G108" s="136">
        <f t="shared" ca="1" si="38"/>
        <v>183.05293028659722</v>
      </c>
      <c r="J108" s="168">
        <f t="shared" ca="1" si="39"/>
        <v>17.509180286597225</v>
      </c>
      <c r="K108" s="168">
        <f t="shared" ca="1" si="40"/>
        <v>165.54374999999999</v>
      </c>
      <c r="L108" s="148">
        <f t="shared" ca="1" si="20"/>
        <v>1314.9164410501551</v>
      </c>
      <c r="M108" s="148">
        <f t="shared" ca="1" si="21"/>
        <v>2575.5622467557964</v>
      </c>
      <c r="N108" s="148">
        <f t="shared" ca="1" si="22"/>
        <v>3738.1927317250456</v>
      </c>
      <c r="O108" s="148">
        <f t="shared" ca="1" si="41"/>
        <v>1743.6226678385185</v>
      </c>
      <c r="P108" s="148"/>
      <c r="Q108" s="148">
        <f t="shared" ca="1" si="42"/>
        <v>2164.3866964187837</v>
      </c>
      <c r="R108" s="148">
        <f t="shared" ca="1" si="43"/>
        <v>2575.5622467557964</v>
      </c>
      <c r="S108" s="148"/>
      <c r="V108" s="102">
        <f t="shared" ca="1" si="23"/>
        <v>183.05293028659722</v>
      </c>
      <c r="W108" s="3">
        <f t="shared" ca="1" si="24"/>
        <v>1497.9693713367524</v>
      </c>
      <c r="X108" s="166">
        <f t="shared" ca="1" si="25"/>
        <v>2758.6151770423935</v>
      </c>
      <c r="Y108" s="166">
        <f t="shared" ca="1" si="26"/>
        <v>3921.2456620116427</v>
      </c>
      <c r="Z108" s="166">
        <f t="shared" ca="1" si="44"/>
        <v>1926.6755981251158</v>
      </c>
      <c r="AA108" s="166">
        <f t="shared" ca="1" si="45"/>
        <v>2347.4396267053808</v>
      </c>
      <c r="AB108" s="166">
        <f t="shared" ca="1" si="46"/>
        <v>2758.6151770423935</v>
      </c>
      <c r="AC108" s="114"/>
      <c r="AD108" s="2">
        <f t="shared" si="47"/>
        <v>0</v>
      </c>
      <c r="AE108" s="2">
        <f t="shared" ca="1" si="27"/>
        <v>0</v>
      </c>
      <c r="AF108" s="134">
        <f t="shared" ca="1" si="28"/>
        <v>17.509180286597225</v>
      </c>
      <c r="AG108" s="135">
        <f t="shared" ca="1" si="29"/>
        <v>9.5650915061473967</v>
      </c>
      <c r="AH108" s="134">
        <f t="shared" ca="1" si="30"/>
        <v>165.54374999999999</v>
      </c>
      <c r="AI108" s="135">
        <f t="shared" ca="1" si="31"/>
        <v>90.434908493852603</v>
      </c>
      <c r="AK108" s="136">
        <f t="shared" ca="1" si="48"/>
        <v>183.05293028659722</v>
      </c>
      <c r="AL108" s="102">
        <f t="shared" ca="1" si="32"/>
        <v>0</v>
      </c>
      <c r="AM108" s="3">
        <f t="shared" ca="1" si="49"/>
        <v>0</v>
      </c>
      <c r="AN108" s="142">
        <f t="shared" ca="1" si="33"/>
        <v>183.05293028659722</v>
      </c>
      <c r="AS108" s="148">
        <f t="shared" ca="1" si="34"/>
        <v>1159.4609769792253</v>
      </c>
      <c r="AT108" s="2">
        <f t="shared" ca="1" si="50"/>
        <v>121.41846958006595</v>
      </c>
      <c r="AU108" s="102">
        <f t="shared" ca="1" si="51"/>
        <v>148</v>
      </c>
      <c r="AV108" s="102">
        <f t="shared" ca="1" si="52"/>
        <v>2401.7925643615172</v>
      </c>
    </row>
    <row r="109" spans="1:48" x14ac:dyDescent="0.25">
      <c r="A109" s="2">
        <v>60</v>
      </c>
      <c r="B109" s="127">
        <f ca="1">Auswahlblatt!$B$4*A109/250</f>
        <v>25.2</v>
      </c>
      <c r="C109" s="134">
        <f t="shared" ca="1" si="35"/>
        <v>18.107741749999999</v>
      </c>
      <c r="D109" s="131">
        <f t="shared" ca="1" si="36"/>
        <v>9.8598391864137955</v>
      </c>
      <c r="E109" s="134">
        <f ca="1">($B$8+Auswahlblatt!$B$11)*9.81*$B$37</f>
        <v>165.54374999999999</v>
      </c>
      <c r="F109" s="135">
        <f t="shared" ca="1" si="37"/>
        <v>90.140160813586206</v>
      </c>
      <c r="G109" s="136">
        <f t="shared" ca="1" si="38"/>
        <v>183.65149174999999</v>
      </c>
      <c r="J109" s="168">
        <f t="shared" ca="1" si="39"/>
        <v>18.107741749999999</v>
      </c>
      <c r="K109" s="168">
        <f t="shared" ca="1" si="40"/>
        <v>165.54374999999999</v>
      </c>
      <c r="L109" s="148">
        <f t="shared" ca="1" si="20"/>
        <v>1314.9164410501551</v>
      </c>
      <c r="M109" s="148">
        <f t="shared" ca="1" si="21"/>
        <v>2575.5622467557964</v>
      </c>
      <c r="N109" s="148">
        <f t="shared" ca="1" si="22"/>
        <v>3738.1927317250456</v>
      </c>
      <c r="O109" s="148">
        <f t="shared" ca="1" si="41"/>
        <v>1743.6226678385185</v>
      </c>
      <c r="P109" s="148"/>
      <c r="Q109" s="148">
        <f t="shared" ca="1" si="42"/>
        <v>2164.3866964187837</v>
      </c>
      <c r="R109" s="148">
        <f t="shared" ca="1" si="43"/>
        <v>2575.5622467557964</v>
      </c>
      <c r="S109" s="148"/>
      <c r="V109" s="102">
        <f t="shared" ca="1" si="23"/>
        <v>183.65149174999999</v>
      </c>
      <c r="W109" s="3">
        <f t="shared" ca="1" si="24"/>
        <v>1498.5679328001552</v>
      </c>
      <c r="X109" s="166">
        <f t="shared" ca="1" si="25"/>
        <v>2759.2137385057963</v>
      </c>
      <c r="Y109" s="166">
        <f t="shared" ca="1" si="26"/>
        <v>3921.8442234750455</v>
      </c>
      <c r="Z109" s="166">
        <f t="shared" ca="1" si="44"/>
        <v>1927.2741595885186</v>
      </c>
      <c r="AA109" s="166">
        <f t="shared" ca="1" si="45"/>
        <v>2348.0381881687836</v>
      </c>
      <c r="AB109" s="166">
        <f t="shared" ca="1" si="46"/>
        <v>2759.2137385057963</v>
      </c>
      <c r="AC109" s="114"/>
      <c r="AD109" s="2">
        <f t="shared" si="47"/>
        <v>0</v>
      </c>
      <c r="AE109" s="2">
        <f t="shared" ca="1" si="27"/>
        <v>0</v>
      </c>
      <c r="AF109" s="134">
        <f t="shared" ca="1" si="28"/>
        <v>18.107741749999999</v>
      </c>
      <c r="AG109" s="135">
        <f t="shared" ca="1" si="29"/>
        <v>9.8598391864137955</v>
      </c>
      <c r="AH109" s="134">
        <f t="shared" ca="1" si="30"/>
        <v>165.54374999999999</v>
      </c>
      <c r="AI109" s="135">
        <f t="shared" ca="1" si="31"/>
        <v>90.140160813586206</v>
      </c>
      <c r="AK109" s="136">
        <f t="shared" ca="1" si="48"/>
        <v>183.65149174999999</v>
      </c>
      <c r="AL109" s="102">
        <f t="shared" ca="1" si="32"/>
        <v>0</v>
      </c>
      <c r="AM109" s="3">
        <f t="shared" ca="1" si="49"/>
        <v>0</v>
      </c>
      <c r="AN109" s="142">
        <f t="shared" ca="1" si="33"/>
        <v>183.65149174999999</v>
      </c>
      <c r="AS109" s="148">
        <f t="shared" ca="1" si="34"/>
        <v>1179.1128579449746</v>
      </c>
      <c r="AT109" s="2">
        <f t="shared" ca="1" si="50"/>
        <v>123.47640974243993</v>
      </c>
      <c r="AU109" s="102">
        <f t="shared" ca="1" si="51"/>
        <v>148</v>
      </c>
      <c r="AV109" s="102">
        <f t="shared" ca="1" si="52"/>
        <v>2401.7925643615172</v>
      </c>
    </row>
    <row r="110" spans="1:48" x14ac:dyDescent="0.25">
      <c r="A110" s="2">
        <v>61</v>
      </c>
      <c r="B110" s="127">
        <f ca="1">Auswahlblatt!$B$4*A110/250</f>
        <v>25.62</v>
      </c>
      <c r="C110" s="134">
        <f t="shared" ca="1" si="35"/>
        <v>18.716363069930551</v>
      </c>
      <c r="D110" s="131">
        <f t="shared" ca="1" si="36"/>
        <v>10.157577111019846</v>
      </c>
      <c r="E110" s="134">
        <f ca="1">($B$8+Auswahlblatt!$B$11)*9.81*$B$37</f>
        <v>165.54374999999999</v>
      </c>
      <c r="F110" s="135">
        <f t="shared" ca="1" si="37"/>
        <v>89.842422888980167</v>
      </c>
      <c r="G110" s="136">
        <f t="shared" ca="1" si="38"/>
        <v>184.26011306993053</v>
      </c>
      <c r="J110" s="168">
        <f t="shared" ca="1" si="39"/>
        <v>18.716363069930551</v>
      </c>
      <c r="K110" s="168">
        <f t="shared" ca="1" si="40"/>
        <v>165.54374999999999</v>
      </c>
      <c r="L110" s="148">
        <f t="shared" ca="1" si="20"/>
        <v>1314.9164410501551</v>
      </c>
      <c r="M110" s="148">
        <f t="shared" ca="1" si="21"/>
        <v>2575.5622467557964</v>
      </c>
      <c r="N110" s="148">
        <f t="shared" ca="1" si="22"/>
        <v>3738.1927317250456</v>
      </c>
      <c r="O110" s="148">
        <f t="shared" ca="1" si="41"/>
        <v>1743.6226678385185</v>
      </c>
      <c r="P110" s="148"/>
      <c r="Q110" s="148">
        <f t="shared" ca="1" si="42"/>
        <v>2164.3866964187837</v>
      </c>
      <c r="R110" s="148">
        <f t="shared" ca="1" si="43"/>
        <v>2575.5622467557964</v>
      </c>
      <c r="S110" s="148"/>
      <c r="V110" s="102">
        <f t="shared" ca="1" si="23"/>
        <v>184.26011306993053</v>
      </c>
      <c r="W110" s="3">
        <f t="shared" ca="1" si="24"/>
        <v>1499.1765541200857</v>
      </c>
      <c r="X110" s="166">
        <f t="shared" ca="1" si="25"/>
        <v>2759.8223598257268</v>
      </c>
      <c r="Y110" s="166">
        <f t="shared" ca="1" si="26"/>
        <v>3922.452844794976</v>
      </c>
      <c r="Z110" s="166">
        <f t="shared" ca="1" si="44"/>
        <v>1927.8827809084491</v>
      </c>
      <c r="AA110" s="166">
        <f t="shared" ca="1" si="45"/>
        <v>2348.6468094887141</v>
      </c>
      <c r="AB110" s="166">
        <f t="shared" ca="1" si="46"/>
        <v>2759.8223598257268</v>
      </c>
      <c r="AC110" s="114"/>
      <c r="AD110" s="2">
        <f t="shared" si="47"/>
        <v>0</v>
      </c>
      <c r="AE110" s="2">
        <f t="shared" ca="1" si="27"/>
        <v>0</v>
      </c>
      <c r="AF110" s="134">
        <f t="shared" ca="1" si="28"/>
        <v>18.716363069930551</v>
      </c>
      <c r="AG110" s="135">
        <f t="shared" ca="1" si="29"/>
        <v>10.157577111019846</v>
      </c>
      <c r="AH110" s="134">
        <f t="shared" ca="1" si="30"/>
        <v>165.54374999999999</v>
      </c>
      <c r="AI110" s="135">
        <f t="shared" ca="1" si="31"/>
        <v>89.842422888980167</v>
      </c>
      <c r="AK110" s="136">
        <f t="shared" ca="1" si="48"/>
        <v>184.26011306993053</v>
      </c>
      <c r="AL110" s="102">
        <f t="shared" ca="1" si="32"/>
        <v>0</v>
      </c>
      <c r="AM110" s="3">
        <f t="shared" ca="1" si="49"/>
        <v>0</v>
      </c>
      <c r="AN110" s="142">
        <f t="shared" ca="1" si="33"/>
        <v>184.26011306993053</v>
      </c>
      <c r="AS110" s="148">
        <f t="shared" ca="1" si="34"/>
        <v>1198.7647389107242</v>
      </c>
      <c r="AT110" s="2">
        <f t="shared" ca="1" si="50"/>
        <v>125.53434990481392</v>
      </c>
      <c r="AU110" s="102">
        <f t="shared" ca="1" si="51"/>
        <v>148</v>
      </c>
      <c r="AV110" s="102">
        <f t="shared" ca="1" si="52"/>
        <v>2401.7925643615172</v>
      </c>
    </row>
    <row r="111" spans="1:48" x14ac:dyDescent="0.25">
      <c r="A111" s="2">
        <v>62</v>
      </c>
      <c r="B111" s="127">
        <f ca="1">Auswahlblatt!$B$4*A111/250</f>
        <v>26.04</v>
      </c>
      <c r="C111" s="134">
        <f t="shared" ca="1" si="35"/>
        <v>19.33504424638889</v>
      </c>
      <c r="D111" s="131">
        <f t="shared" ca="1" si="36"/>
        <v>10.45822714562979</v>
      </c>
      <c r="E111" s="134">
        <f ca="1">($B$8+Auswahlblatt!$B$11)*9.81*$B$37</f>
        <v>165.54374999999999</v>
      </c>
      <c r="F111" s="135">
        <f t="shared" ca="1" si="37"/>
        <v>89.541772854370208</v>
      </c>
      <c r="G111" s="136">
        <f t="shared" ca="1" si="38"/>
        <v>184.87879424638888</v>
      </c>
      <c r="J111" s="168">
        <f t="shared" ca="1" si="39"/>
        <v>19.33504424638889</v>
      </c>
      <c r="K111" s="168">
        <f t="shared" ca="1" si="40"/>
        <v>165.54374999999999</v>
      </c>
      <c r="L111" s="148">
        <f t="shared" ca="1" si="20"/>
        <v>1314.9164410501551</v>
      </c>
      <c r="M111" s="148">
        <f t="shared" ca="1" si="21"/>
        <v>2575.5622467557964</v>
      </c>
      <c r="N111" s="148">
        <f t="shared" ca="1" si="22"/>
        <v>3738.1927317250456</v>
      </c>
      <c r="O111" s="148">
        <f t="shared" ca="1" si="41"/>
        <v>1743.6226678385185</v>
      </c>
      <c r="P111" s="148"/>
      <c r="Q111" s="148">
        <f t="shared" ca="1" si="42"/>
        <v>2164.3866964187837</v>
      </c>
      <c r="R111" s="148">
        <f t="shared" ca="1" si="43"/>
        <v>2575.5622467557964</v>
      </c>
      <c r="S111" s="148"/>
      <c r="V111" s="102">
        <f t="shared" ca="1" si="23"/>
        <v>184.87879424638888</v>
      </c>
      <c r="W111" s="3">
        <f t="shared" ca="1" si="24"/>
        <v>1499.795235296544</v>
      </c>
      <c r="X111" s="166">
        <f t="shared" ca="1" si="25"/>
        <v>2760.4410410021851</v>
      </c>
      <c r="Y111" s="166">
        <f t="shared" ca="1" si="26"/>
        <v>3923.0715259714343</v>
      </c>
      <c r="Z111" s="166">
        <f t="shared" ca="1" si="44"/>
        <v>1928.5014620849074</v>
      </c>
      <c r="AA111" s="166">
        <f t="shared" ca="1" si="45"/>
        <v>2349.2654906651724</v>
      </c>
      <c r="AB111" s="166">
        <f t="shared" ca="1" si="46"/>
        <v>2760.4410410021851</v>
      </c>
      <c r="AC111" s="114"/>
      <c r="AD111" s="2">
        <f t="shared" si="47"/>
        <v>0</v>
      </c>
      <c r="AE111" s="2">
        <f t="shared" ca="1" si="27"/>
        <v>0</v>
      </c>
      <c r="AF111" s="134">
        <f t="shared" ca="1" si="28"/>
        <v>19.33504424638889</v>
      </c>
      <c r="AG111" s="135">
        <f t="shared" ca="1" si="29"/>
        <v>10.45822714562979</v>
      </c>
      <c r="AH111" s="134">
        <f t="shared" ca="1" si="30"/>
        <v>165.54374999999999</v>
      </c>
      <c r="AI111" s="135">
        <f t="shared" ca="1" si="31"/>
        <v>89.541772854370208</v>
      </c>
      <c r="AK111" s="136">
        <f t="shared" ca="1" si="48"/>
        <v>184.87879424638888</v>
      </c>
      <c r="AL111" s="102">
        <f t="shared" ca="1" si="32"/>
        <v>0</v>
      </c>
      <c r="AM111" s="3">
        <f t="shared" ca="1" si="49"/>
        <v>0</v>
      </c>
      <c r="AN111" s="142">
        <f t="shared" ca="1" si="33"/>
        <v>184.87879424638888</v>
      </c>
      <c r="AS111" s="148">
        <f t="shared" ca="1" si="34"/>
        <v>1218.4166198764738</v>
      </c>
      <c r="AT111" s="2">
        <f t="shared" ca="1" si="50"/>
        <v>127.5922900671879</v>
      </c>
      <c r="AU111" s="102">
        <f t="shared" ca="1" si="51"/>
        <v>148</v>
      </c>
      <c r="AV111" s="102">
        <f t="shared" ca="1" si="52"/>
        <v>2401.7925643615172</v>
      </c>
    </row>
    <row r="112" spans="1:48" x14ac:dyDescent="0.25">
      <c r="A112" s="2">
        <v>63</v>
      </c>
      <c r="B112" s="127">
        <f ca="1">Auswahlblatt!$B$4*A112/250</f>
        <v>26.46</v>
      </c>
      <c r="C112" s="134">
        <f t="shared" ca="1" si="35"/>
        <v>19.963785279374999</v>
      </c>
      <c r="D112" s="131">
        <f t="shared" ca="1" si="36"/>
        <v>10.761711242246559</v>
      </c>
      <c r="E112" s="134">
        <f ca="1">($B$8+Auswahlblatt!$B$11)*9.81*$B$37</f>
        <v>165.54374999999999</v>
      </c>
      <c r="F112" s="135">
        <f t="shared" ca="1" si="37"/>
        <v>89.238288757753438</v>
      </c>
      <c r="G112" s="136">
        <f t="shared" ca="1" si="38"/>
        <v>185.50753527937499</v>
      </c>
      <c r="J112" s="168">
        <f t="shared" ca="1" si="39"/>
        <v>19.963785279374999</v>
      </c>
      <c r="K112" s="168">
        <f t="shared" ca="1" si="40"/>
        <v>165.54374999999999</v>
      </c>
      <c r="L112" s="148">
        <f t="shared" ca="1" si="20"/>
        <v>1314.9164410501551</v>
      </c>
      <c r="M112" s="148">
        <f t="shared" ca="1" si="21"/>
        <v>2575.5622467557964</v>
      </c>
      <c r="N112" s="148">
        <f t="shared" ca="1" si="22"/>
        <v>3738.1927317250456</v>
      </c>
      <c r="O112" s="148">
        <f t="shared" ca="1" si="41"/>
        <v>1743.6226678385185</v>
      </c>
      <c r="P112" s="148"/>
      <c r="Q112" s="148">
        <f t="shared" ca="1" si="42"/>
        <v>2164.3866964187837</v>
      </c>
      <c r="R112" s="148">
        <f t="shared" ca="1" si="43"/>
        <v>2575.5622467557964</v>
      </c>
      <c r="S112" s="148"/>
      <c r="V112" s="102">
        <f t="shared" ca="1" si="23"/>
        <v>185.50753527937499</v>
      </c>
      <c r="W112" s="3">
        <f t="shared" ca="1" si="24"/>
        <v>1500.42397632953</v>
      </c>
      <c r="X112" s="166">
        <f t="shared" ca="1" si="25"/>
        <v>2761.0697820351716</v>
      </c>
      <c r="Y112" s="166">
        <f t="shared" ca="1" si="26"/>
        <v>3923.7002670044208</v>
      </c>
      <c r="Z112" s="166">
        <f t="shared" ca="1" si="44"/>
        <v>1929.1302031178934</v>
      </c>
      <c r="AA112" s="166">
        <f t="shared" ca="1" si="45"/>
        <v>2349.8942316981588</v>
      </c>
      <c r="AB112" s="166">
        <f t="shared" ca="1" si="46"/>
        <v>2761.0697820351716</v>
      </c>
      <c r="AC112" s="114"/>
      <c r="AD112" s="2">
        <f t="shared" si="47"/>
        <v>0</v>
      </c>
      <c r="AE112" s="2">
        <f t="shared" ca="1" si="27"/>
        <v>0</v>
      </c>
      <c r="AF112" s="134">
        <f t="shared" ca="1" si="28"/>
        <v>19.963785279374999</v>
      </c>
      <c r="AG112" s="135">
        <f t="shared" ca="1" si="29"/>
        <v>10.761711242246559</v>
      </c>
      <c r="AH112" s="134">
        <f t="shared" ca="1" si="30"/>
        <v>165.54374999999999</v>
      </c>
      <c r="AI112" s="135">
        <f t="shared" ca="1" si="31"/>
        <v>89.238288757753438</v>
      </c>
      <c r="AK112" s="136">
        <f t="shared" ca="1" si="48"/>
        <v>185.50753527937499</v>
      </c>
      <c r="AL112" s="102">
        <f t="shared" ca="1" si="32"/>
        <v>0</v>
      </c>
      <c r="AM112" s="3">
        <f t="shared" ca="1" si="49"/>
        <v>0</v>
      </c>
      <c r="AN112" s="142">
        <f t="shared" ca="1" si="33"/>
        <v>185.50753527937499</v>
      </c>
      <c r="AS112" s="148">
        <f t="shared" ca="1" si="34"/>
        <v>1238.0685008422236</v>
      </c>
      <c r="AT112" s="2">
        <f t="shared" ca="1" si="50"/>
        <v>129.65023022956194</v>
      </c>
      <c r="AU112" s="102">
        <f t="shared" ca="1" si="51"/>
        <v>148</v>
      </c>
      <c r="AV112" s="102">
        <f t="shared" ca="1" si="52"/>
        <v>2401.7925643615172</v>
      </c>
    </row>
    <row r="113" spans="1:48" x14ac:dyDescent="0.25">
      <c r="A113" s="2">
        <v>64</v>
      </c>
      <c r="B113" s="127">
        <f ca="1">Auswahlblatt!$B$4*A113/250</f>
        <v>26.88</v>
      </c>
      <c r="C113" s="134">
        <f t="shared" ca="1" si="35"/>
        <v>20.602586168888891</v>
      </c>
      <c r="D113" s="131">
        <f t="shared" ca="1" si="36"/>
        <v>11.06795147995626</v>
      </c>
      <c r="E113" s="134">
        <f ca="1">($B$8+Auswahlblatt!$B$11)*9.81*$B$37</f>
        <v>165.54374999999999</v>
      </c>
      <c r="F113" s="135">
        <f t="shared" ca="1" si="37"/>
        <v>88.93204852004375</v>
      </c>
      <c r="G113" s="136">
        <f t="shared" ca="1" si="38"/>
        <v>186.14633616888887</v>
      </c>
      <c r="J113" s="168">
        <f t="shared" ca="1" si="39"/>
        <v>20.602586168888891</v>
      </c>
      <c r="K113" s="168">
        <f t="shared" ca="1" si="40"/>
        <v>165.54374999999999</v>
      </c>
      <c r="L113" s="148">
        <f t="shared" ref="L113:L176" ca="1" si="53">$B$8*9.81*SIN($Q$44)</f>
        <v>1314.9164410501551</v>
      </c>
      <c r="M113" s="148">
        <f t="shared" ref="M113:M176" ca="1" si="54">$B$8*9.81*SIN($S$44)</f>
        <v>2575.5622467557964</v>
      </c>
      <c r="N113" s="148">
        <f t="shared" ref="N113:N176" ca="1" si="55">$B$8*9.81*SIN($U$44)</f>
        <v>3738.1927317250456</v>
      </c>
      <c r="O113" s="148">
        <f t="shared" ca="1" si="41"/>
        <v>1743.6226678385185</v>
      </c>
      <c r="P113" s="148"/>
      <c r="Q113" s="148">
        <f t="shared" ca="1" si="42"/>
        <v>2164.3866964187837</v>
      </c>
      <c r="R113" s="148">
        <f t="shared" ca="1" si="43"/>
        <v>2575.5622467557964</v>
      </c>
      <c r="S113" s="148"/>
      <c r="V113" s="102">
        <f t="shared" ref="V113:V176" ca="1" si="56">J113+K113</f>
        <v>186.14633616888887</v>
      </c>
      <c r="W113" s="3">
        <f t="shared" ref="W113:W176" ca="1" si="57">V113+L113</f>
        <v>1501.0627772190439</v>
      </c>
      <c r="X113" s="166">
        <f t="shared" ref="X113:X176" ca="1" si="58">V113+M113</f>
        <v>2761.7085829246853</v>
      </c>
      <c r="Y113" s="166">
        <f t="shared" ref="Y113:Y176" ca="1" si="59">V113+N113</f>
        <v>3924.3390678939345</v>
      </c>
      <c r="Z113" s="166">
        <f t="shared" ca="1" si="44"/>
        <v>1929.7690040074074</v>
      </c>
      <c r="AA113" s="166">
        <f t="shared" ca="1" si="45"/>
        <v>2350.5330325876726</v>
      </c>
      <c r="AB113" s="166">
        <f t="shared" ca="1" si="46"/>
        <v>2761.7085829246853</v>
      </c>
      <c r="AC113" s="114"/>
      <c r="AD113" s="2">
        <f t="shared" si="47"/>
        <v>0</v>
      </c>
      <c r="AE113" s="2">
        <f t="shared" ref="AE113:AE176" ca="1" si="60">AD113/AN113*100</f>
        <v>0</v>
      </c>
      <c r="AF113" s="134">
        <f t="shared" ref="AF113:AF176" ca="1" si="61">0.5*$B$27*$B$28*$B$29*((B113+$AQ$52)*1000/3600)^2</f>
        <v>20.602586168888891</v>
      </c>
      <c r="AG113" s="135">
        <f t="shared" ref="AG113:AG176" ca="1" si="62">AF113/AN113*100</f>
        <v>11.06795147995626</v>
      </c>
      <c r="AH113" s="134">
        <f t="shared" ref="AH113:AH176" ca="1" si="63">($B$8+$AQ$49)*9.81*$B$37</f>
        <v>165.54374999999999</v>
      </c>
      <c r="AI113" s="135">
        <f t="shared" ref="AI113:AI176" ca="1" si="64">AH113/AN113*100</f>
        <v>88.93204852004375</v>
      </c>
      <c r="AK113" s="136">
        <f t="shared" ca="1" si="48"/>
        <v>186.14633616888887</v>
      </c>
      <c r="AL113" s="102">
        <f t="shared" ref="AL113:AL176" ca="1" si="65">($B$8+$AQ$49)*9.81*SIN($AQ$54)</f>
        <v>0</v>
      </c>
      <c r="AM113" s="3">
        <f t="shared" ca="1" si="49"/>
        <v>0</v>
      </c>
      <c r="AN113" s="142">
        <f t="shared" ref="AN113:AN176" ca="1" si="66">AK113+AL113</f>
        <v>186.14633616888887</v>
      </c>
      <c r="AS113" s="148">
        <f t="shared" ref="AS113:AS176" ca="1" si="67">B113*1000/60/$B$36*1000/(2*PI())*$B$22</f>
        <v>1257.7203818079729</v>
      </c>
      <c r="AT113" s="2">
        <f t="shared" ca="1" si="50"/>
        <v>131.70817039193591</v>
      </c>
      <c r="AU113" s="102">
        <f t="shared" ca="1" si="51"/>
        <v>148</v>
      </c>
      <c r="AV113" s="102">
        <f t="shared" ca="1" si="52"/>
        <v>2401.7925643615172</v>
      </c>
    </row>
    <row r="114" spans="1:48" x14ac:dyDescent="0.25">
      <c r="A114" s="2">
        <v>65</v>
      </c>
      <c r="B114" s="127">
        <f ca="1">Auswahlblatt!$B$4*A114/250</f>
        <v>27.3</v>
      </c>
      <c r="C114" s="134">
        <f t="shared" ref="C114:C177" ca="1" si="68">0.5*$B$27*$B$28*$B$29*((B114+0)*1000/3600)^2</f>
        <v>21.251446914930554</v>
      </c>
      <c r="D114" s="131">
        <f t="shared" ref="D114:D177" ca="1" si="69">C114/G114*100</f>
        <v>11.376870104753706</v>
      </c>
      <c r="E114" s="134">
        <f ca="1">($B$8+Auswahlblatt!$B$11)*9.81*$B$37</f>
        <v>165.54374999999999</v>
      </c>
      <c r="F114" s="135">
        <f t="shared" ref="F114:F177" ca="1" si="70">E114/G114*100</f>
        <v>88.623129895246294</v>
      </c>
      <c r="G114" s="136">
        <f t="shared" ref="G114:G177" ca="1" si="71">C114+E114</f>
        <v>186.79519691493056</v>
      </c>
      <c r="J114" s="168">
        <f t="shared" ref="J114:J177" ca="1" si="72">0.5*$B$27*$B$28*$B$29*(B114*1000/3600)^2</f>
        <v>21.251446914930554</v>
      </c>
      <c r="K114" s="168">
        <f t="shared" ref="K114:K177" ca="1" si="73">$B$8*9.81*$B$37</f>
        <v>165.54374999999999</v>
      </c>
      <c r="L114" s="148">
        <f t="shared" ca="1" si="53"/>
        <v>1314.9164410501551</v>
      </c>
      <c r="M114" s="148">
        <f t="shared" ca="1" si="54"/>
        <v>2575.5622467557964</v>
      </c>
      <c r="N114" s="148">
        <f t="shared" ca="1" si="55"/>
        <v>3738.1927317250456</v>
      </c>
      <c r="O114" s="148">
        <f t="shared" ref="O114:O177" ca="1" si="74">$B$8*9.81*SIN($W$44)</f>
        <v>1743.6226678385185</v>
      </c>
      <c r="P114" s="148"/>
      <c r="Q114" s="148">
        <f t="shared" ref="Q114:Q177" ca="1" si="75">$B$8*9.81*SIN($Y$44)</f>
        <v>2164.3866964187837</v>
      </c>
      <c r="R114" s="148">
        <f t="shared" ref="R114:R177" ca="1" si="76">$B$8*9.81*SIN($AA$44)</f>
        <v>2575.5622467557964</v>
      </c>
      <c r="S114" s="148"/>
      <c r="V114" s="102">
        <f t="shared" ca="1" si="56"/>
        <v>186.79519691493056</v>
      </c>
      <c r="W114" s="3">
        <f t="shared" ca="1" si="57"/>
        <v>1501.7116379650856</v>
      </c>
      <c r="X114" s="166">
        <f t="shared" ca="1" si="58"/>
        <v>2762.3574436707268</v>
      </c>
      <c r="Y114" s="166">
        <f t="shared" ca="1" si="59"/>
        <v>3924.9879286399764</v>
      </c>
      <c r="Z114" s="166">
        <f t="shared" ref="Z114:Z177" ca="1" si="77">O114+V114</f>
        <v>1930.4178647534491</v>
      </c>
      <c r="AA114" s="166">
        <f t="shared" ref="AA114:AA177" ca="1" si="78">Q114+V114</f>
        <v>2351.1818933337145</v>
      </c>
      <c r="AB114" s="166">
        <f t="shared" ref="AB114:AB177" ca="1" si="79">R114+V114</f>
        <v>2762.3574436707268</v>
      </c>
      <c r="AC114" s="114"/>
      <c r="AD114" s="2">
        <f t="shared" ref="AD114:AD177" si="80">$AQ$50</f>
        <v>0</v>
      </c>
      <c r="AE114" s="2">
        <f t="shared" ca="1" si="60"/>
        <v>0</v>
      </c>
      <c r="AF114" s="134">
        <f t="shared" ca="1" si="61"/>
        <v>21.251446914930554</v>
      </c>
      <c r="AG114" s="135">
        <f t="shared" ca="1" si="62"/>
        <v>11.376870104753706</v>
      </c>
      <c r="AH114" s="134">
        <f t="shared" ca="1" si="63"/>
        <v>165.54374999999999</v>
      </c>
      <c r="AI114" s="135">
        <f t="shared" ca="1" si="64"/>
        <v>88.623129895246294</v>
      </c>
      <c r="AK114" s="136">
        <f t="shared" ref="AK114:AK177" ca="1" si="81">AF114+AH114+AD114</f>
        <v>186.79519691493056</v>
      </c>
      <c r="AL114" s="102">
        <f t="shared" ca="1" si="65"/>
        <v>0</v>
      </c>
      <c r="AM114" s="3">
        <f t="shared" ref="AM114:AM177" ca="1" si="82">AL114/AN114*100</f>
        <v>0</v>
      </c>
      <c r="AN114" s="142">
        <f t="shared" ca="1" si="66"/>
        <v>186.79519691493056</v>
      </c>
      <c r="AS114" s="148">
        <f t="shared" ca="1" si="67"/>
        <v>1277.3722627737227</v>
      </c>
      <c r="AT114" s="2">
        <f t="shared" ref="AT114:AT177" ca="1" si="83">AS114*2*PI()/60</f>
        <v>133.76611055430993</v>
      </c>
      <c r="AU114" s="102">
        <f t="shared" ref="AU114:AU177" ca="1" si="84">IF($B$17*AT114&lt;$B$16*1000,$B$17,$B$16*1000/AT114)</f>
        <v>148</v>
      </c>
      <c r="AV114" s="102">
        <f t="shared" ref="AV114:AV177" ca="1" si="85">AU114*$B$22*$B$23/100/($B$36/1000)</f>
        <v>2401.7925643615172</v>
      </c>
    </row>
    <row r="115" spans="1:48" x14ac:dyDescent="0.25">
      <c r="A115" s="2">
        <v>66</v>
      </c>
      <c r="B115" s="127">
        <f ca="1">Auswahlblatt!$B$4*A115/250</f>
        <v>27.72</v>
      </c>
      <c r="C115" s="134">
        <f t="shared" ca="1" si="68"/>
        <v>21.910367517500003</v>
      </c>
      <c r="D115" s="131">
        <f t="shared" ca="1" si="69"/>
        <v>11.688389568425745</v>
      </c>
      <c r="E115" s="134">
        <f ca="1">($B$8+Auswahlblatt!$B$11)*9.81*$B$37</f>
        <v>165.54374999999999</v>
      </c>
      <c r="F115" s="135">
        <f t="shared" ca="1" si="70"/>
        <v>88.311610431574266</v>
      </c>
      <c r="G115" s="136">
        <f t="shared" ca="1" si="71"/>
        <v>187.45411751749998</v>
      </c>
      <c r="J115" s="168">
        <f t="shared" ca="1" si="72"/>
        <v>21.910367517500003</v>
      </c>
      <c r="K115" s="168">
        <f t="shared" ca="1" si="73"/>
        <v>165.54374999999999</v>
      </c>
      <c r="L115" s="148">
        <f t="shared" ca="1" si="53"/>
        <v>1314.9164410501551</v>
      </c>
      <c r="M115" s="148">
        <f t="shared" ca="1" si="54"/>
        <v>2575.5622467557964</v>
      </c>
      <c r="N115" s="148">
        <f t="shared" ca="1" si="55"/>
        <v>3738.1927317250456</v>
      </c>
      <c r="O115" s="148">
        <f t="shared" ca="1" si="74"/>
        <v>1743.6226678385185</v>
      </c>
      <c r="P115" s="148"/>
      <c r="Q115" s="148">
        <f t="shared" ca="1" si="75"/>
        <v>2164.3866964187837</v>
      </c>
      <c r="R115" s="148">
        <f t="shared" ca="1" si="76"/>
        <v>2575.5622467557964</v>
      </c>
      <c r="S115" s="148"/>
      <c r="V115" s="102">
        <f t="shared" ca="1" si="56"/>
        <v>187.45411751749998</v>
      </c>
      <c r="W115" s="3">
        <f t="shared" ca="1" si="57"/>
        <v>1502.3705585676551</v>
      </c>
      <c r="X115" s="166">
        <f t="shared" ca="1" si="58"/>
        <v>2763.0163642732964</v>
      </c>
      <c r="Y115" s="166">
        <f t="shared" ca="1" si="59"/>
        <v>3925.6468492425456</v>
      </c>
      <c r="Z115" s="166">
        <f t="shared" ca="1" si="77"/>
        <v>1931.0767853560185</v>
      </c>
      <c r="AA115" s="166">
        <f t="shared" ca="1" si="78"/>
        <v>2351.8408139362837</v>
      </c>
      <c r="AB115" s="166">
        <f t="shared" ca="1" si="79"/>
        <v>2763.0163642732964</v>
      </c>
      <c r="AC115" s="114"/>
      <c r="AD115" s="2">
        <f t="shared" si="80"/>
        <v>0</v>
      </c>
      <c r="AE115" s="2">
        <f t="shared" ca="1" si="60"/>
        <v>0</v>
      </c>
      <c r="AF115" s="134">
        <f t="shared" ca="1" si="61"/>
        <v>21.910367517500003</v>
      </c>
      <c r="AG115" s="135">
        <f t="shared" ca="1" si="62"/>
        <v>11.688389568425745</v>
      </c>
      <c r="AH115" s="134">
        <f t="shared" ca="1" si="63"/>
        <v>165.54374999999999</v>
      </c>
      <c r="AI115" s="135">
        <f t="shared" ca="1" si="64"/>
        <v>88.311610431574266</v>
      </c>
      <c r="AK115" s="136">
        <f t="shared" ca="1" si="81"/>
        <v>187.45411751749998</v>
      </c>
      <c r="AL115" s="102">
        <f t="shared" ca="1" si="65"/>
        <v>0</v>
      </c>
      <c r="AM115" s="3">
        <f t="shared" ca="1" si="82"/>
        <v>0</v>
      </c>
      <c r="AN115" s="142">
        <f t="shared" ca="1" si="66"/>
        <v>187.45411751749998</v>
      </c>
      <c r="AS115" s="148">
        <f t="shared" ca="1" si="67"/>
        <v>1297.0241437394723</v>
      </c>
      <c r="AT115" s="2">
        <f t="shared" ca="1" si="83"/>
        <v>135.82405071668393</v>
      </c>
      <c r="AU115" s="102">
        <f t="shared" ca="1" si="84"/>
        <v>147.24932656969642</v>
      </c>
      <c r="AV115" s="102">
        <f t="shared" ca="1" si="85"/>
        <v>2389.6103896103896</v>
      </c>
    </row>
    <row r="116" spans="1:48" x14ac:dyDescent="0.25">
      <c r="A116" s="2">
        <v>67</v>
      </c>
      <c r="B116" s="127">
        <f ca="1">Auswahlblatt!$B$4*A116/250</f>
        <v>28.14</v>
      </c>
      <c r="C116" s="134">
        <f t="shared" ca="1" si="68"/>
        <v>22.579347976597223</v>
      </c>
      <c r="D116" s="131">
        <f t="shared" ca="1" si="69"/>
        <v>12.002432566470985</v>
      </c>
      <c r="E116" s="134">
        <f ca="1">($B$8+Auswahlblatt!$B$11)*9.81*$B$37</f>
        <v>165.54374999999999</v>
      </c>
      <c r="F116" s="135">
        <f t="shared" ca="1" si="70"/>
        <v>87.997567433529014</v>
      </c>
      <c r="G116" s="136">
        <f t="shared" ca="1" si="71"/>
        <v>188.12309797659722</v>
      </c>
      <c r="J116" s="168">
        <f t="shared" ca="1" si="72"/>
        <v>22.579347976597223</v>
      </c>
      <c r="K116" s="168">
        <f t="shared" ca="1" si="73"/>
        <v>165.54374999999999</v>
      </c>
      <c r="L116" s="148">
        <f t="shared" ca="1" si="53"/>
        <v>1314.9164410501551</v>
      </c>
      <c r="M116" s="148">
        <f t="shared" ca="1" si="54"/>
        <v>2575.5622467557964</v>
      </c>
      <c r="N116" s="148">
        <f t="shared" ca="1" si="55"/>
        <v>3738.1927317250456</v>
      </c>
      <c r="O116" s="148">
        <f t="shared" ca="1" si="74"/>
        <v>1743.6226678385185</v>
      </c>
      <c r="P116" s="148"/>
      <c r="Q116" s="148">
        <f t="shared" ca="1" si="75"/>
        <v>2164.3866964187837</v>
      </c>
      <c r="R116" s="148">
        <f t="shared" ca="1" si="76"/>
        <v>2575.5622467557964</v>
      </c>
      <c r="S116" s="148"/>
      <c r="V116" s="102">
        <f t="shared" ca="1" si="56"/>
        <v>188.12309797659722</v>
      </c>
      <c r="W116" s="3">
        <f t="shared" ca="1" si="57"/>
        <v>1503.0395390267522</v>
      </c>
      <c r="X116" s="166">
        <f t="shared" ca="1" si="58"/>
        <v>2763.6853447323938</v>
      </c>
      <c r="Y116" s="166">
        <f t="shared" ca="1" si="59"/>
        <v>3926.315829701643</v>
      </c>
      <c r="Z116" s="166">
        <f t="shared" ca="1" si="77"/>
        <v>1931.7457658151156</v>
      </c>
      <c r="AA116" s="166">
        <f t="shared" ca="1" si="78"/>
        <v>2352.509794395381</v>
      </c>
      <c r="AB116" s="166">
        <f t="shared" ca="1" si="79"/>
        <v>2763.6853447323938</v>
      </c>
      <c r="AC116" s="114"/>
      <c r="AD116" s="2">
        <f t="shared" si="80"/>
        <v>0</v>
      </c>
      <c r="AE116" s="2">
        <f t="shared" ca="1" si="60"/>
        <v>0</v>
      </c>
      <c r="AF116" s="134">
        <f t="shared" ca="1" si="61"/>
        <v>22.579347976597223</v>
      </c>
      <c r="AG116" s="135">
        <f t="shared" ca="1" si="62"/>
        <v>12.002432566470985</v>
      </c>
      <c r="AH116" s="134">
        <f t="shared" ca="1" si="63"/>
        <v>165.54374999999999</v>
      </c>
      <c r="AI116" s="135">
        <f t="shared" ca="1" si="64"/>
        <v>87.997567433529014</v>
      </c>
      <c r="AK116" s="136">
        <f t="shared" ca="1" si="81"/>
        <v>188.12309797659722</v>
      </c>
      <c r="AL116" s="102">
        <f t="shared" ca="1" si="65"/>
        <v>0</v>
      </c>
      <c r="AM116" s="3">
        <f t="shared" ca="1" si="82"/>
        <v>0</v>
      </c>
      <c r="AN116" s="142">
        <f t="shared" ca="1" si="66"/>
        <v>188.12309797659722</v>
      </c>
      <c r="AS116" s="148">
        <f t="shared" ca="1" si="67"/>
        <v>1316.6760247052216</v>
      </c>
      <c r="AT116" s="2">
        <f t="shared" ca="1" si="83"/>
        <v>137.88199087905789</v>
      </c>
      <c r="AU116" s="102">
        <f t="shared" ca="1" si="84"/>
        <v>145.05157542686516</v>
      </c>
      <c r="AV116" s="102">
        <f t="shared" ca="1" si="85"/>
        <v>2353.9445628997869</v>
      </c>
    </row>
    <row r="117" spans="1:48" x14ac:dyDescent="0.25">
      <c r="A117" s="2">
        <v>68</v>
      </c>
      <c r="B117" s="127">
        <f ca="1">Auswahlblatt!$B$4*A117/250</f>
        <v>28.56</v>
      </c>
      <c r="C117" s="134">
        <f t="shared" ca="1" si="68"/>
        <v>23.258388292222225</v>
      </c>
      <c r="D117" s="131">
        <f t="shared" ca="1" si="69"/>
        <v>12.31892207503688</v>
      </c>
      <c r="E117" s="134">
        <f ca="1">($B$8+Auswahlblatt!$B$11)*9.81*$B$37</f>
        <v>165.54374999999999</v>
      </c>
      <c r="F117" s="135">
        <f t="shared" ca="1" si="70"/>
        <v>87.68107792496312</v>
      </c>
      <c r="G117" s="136">
        <f t="shared" ca="1" si="71"/>
        <v>188.80213829222222</v>
      </c>
      <c r="J117" s="168">
        <f t="shared" ca="1" si="72"/>
        <v>23.258388292222225</v>
      </c>
      <c r="K117" s="168">
        <f t="shared" ca="1" si="73"/>
        <v>165.54374999999999</v>
      </c>
      <c r="L117" s="148">
        <f t="shared" ca="1" si="53"/>
        <v>1314.9164410501551</v>
      </c>
      <c r="M117" s="148">
        <f t="shared" ca="1" si="54"/>
        <v>2575.5622467557964</v>
      </c>
      <c r="N117" s="148">
        <f t="shared" ca="1" si="55"/>
        <v>3738.1927317250456</v>
      </c>
      <c r="O117" s="148">
        <f t="shared" ca="1" si="74"/>
        <v>1743.6226678385185</v>
      </c>
      <c r="P117" s="148"/>
      <c r="Q117" s="148">
        <f t="shared" ca="1" si="75"/>
        <v>2164.3866964187837</v>
      </c>
      <c r="R117" s="148">
        <f t="shared" ca="1" si="76"/>
        <v>2575.5622467557964</v>
      </c>
      <c r="S117" s="148"/>
      <c r="V117" s="102">
        <f t="shared" ca="1" si="56"/>
        <v>188.80213829222222</v>
      </c>
      <c r="W117" s="3">
        <f t="shared" ca="1" si="57"/>
        <v>1503.7185793423773</v>
      </c>
      <c r="X117" s="166">
        <f t="shared" ca="1" si="58"/>
        <v>2764.3643850480184</v>
      </c>
      <c r="Y117" s="166">
        <f t="shared" ca="1" si="59"/>
        <v>3926.9948700172677</v>
      </c>
      <c r="Z117" s="166">
        <f t="shared" ca="1" si="77"/>
        <v>1932.4248061307408</v>
      </c>
      <c r="AA117" s="166">
        <f t="shared" ca="1" si="78"/>
        <v>2353.1888347110057</v>
      </c>
      <c r="AB117" s="166">
        <f t="shared" ca="1" si="79"/>
        <v>2764.3643850480184</v>
      </c>
      <c r="AC117" s="114"/>
      <c r="AD117" s="2">
        <f t="shared" si="80"/>
        <v>0</v>
      </c>
      <c r="AE117" s="2">
        <f t="shared" ca="1" si="60"/>
        <v>0</v>
      </c>
      <c r="AF117" s="134">
        <f t="shared" ca="1" si="61"/>
        <v>23.258388292222225</v>
      </c>
      <c r="AG117" s="135">
        <f t="shared" ca="1" si="62"/>
        <v>12.31892207503688</v>
      </c>
      <c r="AH117" s="134">
        <f t="shared" ca="1" si="63"/>
        <v>165.54374999999999</v>
      </c>
      <c r="AI117" s="135">
        <f t="shared" ca="1" si="64"/>
        <v>87.68107792496312</v>
      </c>
      <c r="AK117" s="136">
        <f t="shared" ca="1" si="81"/>
        <v>188.80213829222222</v>
      </c>
      <c r="AL117" s="102">
        <f t="shared" ca="1" si="65"/>
        <v>0</v>
      </c>
      <c r="AM117" s="3">
        <f t="shared" ca="1" si="82"/>
        <v>0</v>
      </c>
      <c r="AN117" s="142">
        <f t="shared" ca="1" si="66"/>
        <v>188.80213829222222</v>
      </c>
      <c r="AS117" s="148">
        <f t="shared" ca="1" si="67"/>
        <v>1336.3279056709714</v>
      </c>
      <c r="AT117" s="2">
        <f t="shared" ca="1" si="83"/>
        <v>139.93993104143192</v>
      </c>
      <c r="AU117" s="102">
        <f t="shared" ca="1" si="84"/>
        <v>142.91846402352888</v>
      </c>
      <c r="AV117" s="102">
        <f t="shared" ca="1" si="85"/>
        <v>2319.3277310924377</v>
      </c>
    </row>
    <row r="118" spans="1:48" x14ac:dyDescent="0.25">
      <c r="A118" s="2">
        <v>69</v>
      </c>
      <c r="B118" s="127">
        <f ca="1">Auswahlblatt!$B$4*A118/250</f>
        <v>28.98</v>
      </c>
      <c r="C118" s="134">
        <f t="shared" ca="1" si="68"/>
        <v>23.947488464375002</v>
      </c>
      <c r="D118" s="131">
        <f t="shared" ca="1" si="69"/>
        <v>12.637781386856686</v>
      </c>
      <c r="E118" s="134">
        <f ca="1">($B$8+Auswahlblatt!$B$11)*9.81*$B$37</f>
        <v>165.54374999999999</v>
      </c>
      <c r="F118" s="135">
        <f t="shared" ca="1" si="70"/>
        <v>87.362218613143312</v>
      </c>
      <c r="G118" s="136">
        <f t="shared" ca="1" si="71"/>
        <v>189.49123846437499</v>
      </c>
      <c r="J118" s="168">
        <f t="shared" ca="1" si="72"/>
        <v>23.947488464375002</v>
      </c>
      <c r="K118" s="168">
        <f t="shared" ca="1" si="73"/>
        <v>165.54374999999999</v>
      </c>
      <c r="L118" s="148">
        <f t="shared" ca="1" si="53"/>
        <v>1314.9164410501551</v>
      </c>
      <c r="M118" s="148">
        <f t="shared" ca="1" si="54"/>
        <v>2575.5622467557964</v>
      </c>
      <c r="N118" s="148">
        <f t="shared" ca="1" si="55"/>
        <v>3738.1927317250456</v>
      </c>
      <c r="O118" s="148">
        <f t="shared" ca="1" si="74"/>
        <v>1743.6226678385185</v>
      </c>
      <c r="P118" s="148"/>
      <c r="Q118" s="148">
        <f t="shared" ca="1" si="75"/>
        <v>2164.3866964187837</v>
      </c>
      <c r="R118" s="148">
        <f t="shared" ca="1" si="76"/>
        <v>2575.5622467557964</v>
      </c>
      <c r="S118" s="148"/>
      <c r="V118" s="102">
        <f t="shared" ca="1" si="56"/>
        <v>189.49123846437499</v>
      </c>
      <c r="W118" s="3">
        <f t="shared" ca="1" si="57"/>
        <v>1504.4076795145302</v>
      </c>
      <c r="X118" s="166">
        <f t="shared" ca="1" si="58"/>
        <v>2765.0534852201713</v>
      </c>
      <c r="Y118" s="166">
        <f t="shared" ca="1" si="59"/>
        <v>3927.6839701894205</v>
      </c>
      <c r="Z118" s="166">
        <f t="shared" ca="1" si="77"/>
        <v>1933.1139063028936</v>
      </c>
      <c r="AA118" s="166">
        <f t="shared" ca="1" si="78"/>
        <v>2353.8779348831586</v>
      </c>
      <c r="AB118" s="166">
        <f t="shared" ca="1" si="79"/>
        <v>2765.0534852201713</v>
      </c>
      <c r="AC118" s="114"/>
      <c r="AD118" s="2">
        <f t="shared" si="80"/>
        <v>0</v>
      </c>
      <c r="AE118" s="2">
        <f t="shared" ca="1" si="60"/>
        <v>0</v>
      </c>
      <c r="AF118" s="134">
        <f t="shared" ca="1" si="61"/>
        <v>23.947488464375002</v>
      </c>
      <c r="AG118" s="135">
        <f t="shared" ca="1" si="62"/>
        <v>12.637781386856686</v>
      </c>
      <c r="AH118" s="134">
        <f t="shared" ca="1" si="63"/>
        <v>165.54374999999999</v>
      </c>
      <c r="AI118" s="135">
        <f t="shared" ca="1" si="64"/>
        <v>87.362218613143312</v>
      </c>
      <c r="AK118" s="136">
        <f t="shared" ca="1" si="81"/>
        <v>189.49123846437499</v>
      </c>
      <c r="AL118" s="102">
        <f t="shared" ca="1" si="65"/>
        <v>0</v>
      </c>
      <c r="AM118" s="3">
        <f t="shared" ca="1" si="82"/>
        <v>0</v>
      </c>
      <c r="AN118" s="142">
        <f t="shared" ca="1" si="66"/>
        <v>189.49123846437499</v>
      </c>
      <c r="AS118" s="148">
        <f t="shared" ca="1" si="67"/>
        <v>1355.9797866367207</v>
      </c>
      <c r="AT118" s="2">
        <f t="shared" ca="1" si="83"/>
        <v>141.99787120380591</v>
      </c>
      <c r="AU118" s="102">
        <f t="shared" ca="1" si="84"/>
        <v>140.84718193623135</v>
      </c>
      <c r="AV118" s="102">
        <f t="shared" ca="1" si="85"/>
        <v>2285.7142857142853</v>
      </c>
    </row>
    <row r="119" spans="1:48" x14ac:dyDescent="0.25">
      <c r="A119" s="2">
        <v>70</v>
      </c>
      <c r="B119" s="127">
        <f ca="1">Auswahlblatt!$B$4*A119/250</f>
        <v>29.4</v>
      </c>
      <c r="C119" s="134">
        <f t="shared" ca="1" si="68"/>
        <v>24.646648493055551</v>
      </c>
      <c r="D119" s="131">
        <f t="shared" ca="1" si="69"/>
        <v>12.958934146171147</v>
      </c>
      <c r="E119" s="134">
        <f ca="1">($B$8+Auswahlblatt!$B$11)*9.81*$B$37</f>
        <v>165.54374999999999</v>
      </c>
      <c r="F119" s="135">
        <f t="shared" ca="1" si="70"/>
        <v>87.041065853828854</v>
      </c>
      <c r="G119" s="136">
        <f t="shared" ca="1" si="71"/>
        <v>190.19039849305554</v>
      </c>
      <c r="J119" s="168">
        <f t="shared" ca="1" si="72"/>
        <v>24.646648493055551</v>
      </c>
      <c r="K119" s="168">
        <f t="shared" ca="1" si="73"/>
        <v>165.54374999999999</v>
      </c>
      <c r="L119" s="148">
        <f t="shared" ca="1" si="53"/>
        <v>1314.9164410501551</v>
      </c>
      <c r="M119" s="148">
        <f t="shared" ca="1" si="54"/>
        <v>2575.5622467557964</v>
      </c>
      <c r="N119" s="148">
        <f t="shared" ca="1" si="55"/>
        <v>3738.1927317250456</v>
      </c>
      <c r="O119" s="148">
        <f t="shared" ca="1" si="74"/>
        <v>1743.6226678385185</v>
      </c>
      <c r="P119" s="148"/>
      <c r="Q119" s="148">
        <f t="shared" ca="1" si="75"/>
        <v>2164.3866964187837</v>
      </c>
      <c r="R119" s="148">
        <f t="shared" ca="1" si="76"/>
        <v>2575.5622467557964</v>
      </c>
      <c r="S119" s="148"/>
      <c r="V119" s="102">
        <f t="shared" ca="1" si="56"/>
        <v>190.19039849305554</v>
      </c>
      <c r="W119" s="3">
        <f t="shared" ca="1" si="57"/>
        <v>1505.1068395432105</v>
      </c>
      <c r="X119" s="166">
        <f t="shared" ca="1" si="58"/>
        <v>2765.7526452488519</v>
      </c>
      <c r="Y119" s="166">
        <f t="shared" ca="1" si="59"/>
        <v>3928.3831302181011</v>
      </c>
      <c r="Z119" s="166">
        <f t="shared" ca="1" si="77"/>
        <v>1933.813066331574</v>
      </c>
      <c r="AA119" s="166">
        <f t="shared" ca="1" si="78"/>
        <v>2354.5770949118391</v>
      </c>
      <c r="AB119" s="166">
        <f t="shared" ca="1" si="79"/>
        <v>2765.7526452488519</v>
      </c>
      <c r="AC119" s="114"/>
      <c r="AD119" s="2">
        <f t="shared" si="80"/>
        <v>0</v>
      </c>
      <c r="AE119" s="2">
        <f t="shared" ca="1" si="60"/>
        <v>0</v>
      </c>
      <c r="AF119" s="134">
        <f t="shared" ca="1" si="61"/>
        <v>24.646648493055551</v>
      </c>
      <c r="AG119" s="135">
        <f t="shared" ca="1" si="62"/>
        <v>12.958934146171147</v>
      </c>
      <c r="AH119" s="134">
        <f t="shared" ca="1" si="63"/>
        <v>165.54374999999999</v>
      </c>
      <c r="AI119" s="135">
        <f t="shared" ca="1" si="64"/>
        <v>87.041065853828854</v>
      </c>
      <c r="AK119" s="136">
        <f t="shared" ca="1" si="81"/>
        <v>190.19039849305554</v>
      </c>
      <c r="AL119" s="102">
        <f t="shared" ca="1" si="65"/>
        <v>0</v>
      </c>
      <c r="AM119" s="3">
        <f t="shared" ca="1" si="82"/>
        <v>0</v>
      </c>
      <c r="AN119" s="142">
        <f t="shared" ca="1" si="66"/>
        <v>190.19039849305554</v>
      </c>
      <c r="AS119" s="148">
        <f t="shared" ca="1" si="67"/>
        <v>1375.6316676024703</v>
      </c>
      <c r="AT119" s="2">
        <f t="shared" ca="1" si="83"/>
        <v>144.05581136617991</v>
      </c>
      <c r="AU119" s="102">
        <f t="shared" ca="1" si="84"/>
        <v>138.83507933714236</v>
      </c>
      <c r="AV119" s="102">
        <f t="shared" ca="1" si="85"/>
        <v>2253.0612244897961</v>
      </c>
    </row>
    <row r="120" spans="1:48" x14ac:dyDescent="0.25">
      <c r="A120" s="2">
        <v>71</v>
      </c>
      <c r="B120" s="127">
        <f ca="1">Auswahlblatt!$B$4*A120/250</f>
        <v>29.82</v>
      </c>
      <c r="C120" s="134">
        <f t="shared" ca="1" si="68"/>
        <v>25.355868378263889</v>
      </c>
      <c r="D120" s="131">
        <f t="shared" ca="1" si="69"/>
        <v>13.282304382621515</v>
      </c>
      <c r="E120" s="134">
        <f ca="1">($B$8+Auswahlblatt!$B$11)*9.81*$B$37</f>
        <v>165.54374999999999</v>
      </c>
      <c r="F120" s="135">
        <f t="shared" ca="1" si="70"/>
        <v>86.717695617378482</v>
      </c>
      <c r="G120" s="136">
        <f t="shared" ca="1" si="71"/>
        <v>190.89961837826388</v>
      </c>
      <c r="J120" s="168">
        <f t="shared" ca="1" si="72"/>
        <v>25.355868378263889</v>
      </c>
      <c r="K120" s="168">
        <f t="shared" ca="1" si="73"/>
        <v>165.54374999999999</v>
      </c>
      <c r="L120" s="148">
        <f t="shared" ca="1" si="53"/>
        <v>1314.9164410501551</v>
      </c>
      <c r="M120" s="148">
        <f t="shared" ca="1" si="54"/>
        <v>2575.5622467557964</v>
      </c>
      <c r="N120" s="148">
        <f t="shared" ca="1" si="55"/>
        <v>3738.1927317250456</v>
      </c>
      <c r="O120" s="148">
        <f t="shared" ca="1" si="74"/>
        <v>1743.6226678385185</v>
      </c>
      <c r="P120" s="148"/>
      <c r="Q120" s="148">
        <f t="shared" ca="1" si="75"/>
        <v>2164.3866964187837</v>
      </c>
      <c r="R120" s="148">
        <f t="shared" ca="1" si="76"/>
        <v>2575.5622467557964</v>
      </c>
      <c r="S120" s="148"/>
      <c r="V120" s="102">
        <f t="shared" ca="1" si="56"/>
        <v>190.89961837826388</v>
      </c>
      <c r="W120" s="3">
        <f t="shared" ca="1" si="57"/>
        <v>1505.8160594284191</v>
      </c>
      <c r="X120" s="166">
        <f t="shared" ca="1" si="58"/>
        <v>2766.4618651340602</v>
      </c>
      <c r="Y120" s="166">
        <f t="shared" ca="1" si="59"/>
        <v>3929.0923501033094</v>
      </c>
      <c r="Z120" s="166">
        <f t="shared" ca="1" si="77"/>
        <v>1934.5222862167825</v>
      </c>
      <c r="AA120" s="166">
        <f t="shared" ca="1" si="78"/>
        <v>2355.2863147970475</v>
      </c>
      <c r="AB120" s="166">
        <f t="shared" ca="1" si="79"/>
        <v>2766.4618651340602</v>
      </c>
      <c r="AC120" s="114"/>
      <c r="AD120" s="2">
        <f t="shared" si="80"/>
        <v>0</v>
      </c>
      <c r="AE120" s="2">
        <f t="shared" ca="1" si="60"/>
        <v>0</v>
      </c>
      <c r="AF120" s="134">
        <f t="shared" ca="1" si="61"/>
        <v>25.355868378263889</v>
      </c>
      <c r="AG120" s="135">
        <f t="shared" ca="1" si="62"/>
        <v>13.282304382621515</v>
      </c>
      <c r="AH120" s="134">
        <f t="shared" ca="1" si="63"/>
        <v>165.54374999999999</v>
      </c>
      <c r="AI120" s="135">
        <f t="shared" ca="1" si="64"/>
        <v>86.717695617378482</v>
      </c>
      <c r="AK120" s="136">
        <f t="shared" ca="1" si="81"/>
        <v>190.89961837826388</v>
      </c>
      <c r="AL120" s="102">
        <f t="shared" ca="1" si="65"/>
        <v>0</v>
      </c>
      <c r="AM120" s="3">
        <f t="shared" ca="1" si="82"/>
        <v>0</v>
      </c>
      <c r="AN120" s="142">
        <f t="shared" ca="1" si="66"/>
        <v>190.89961837826388</v>
      </c>
      <c r="AS120" s="148">
        <f t="shared" ca="1" si="67"/>
        <v>1395.2835485682201</v>
      </c>
      <c r="AT120" s="2">
        <f t="shared" ca="1" si="83"/>
        <v>146.11375152855393</v>
      </c>
      <c r="AU120" s="102">
        <f t="shared" ca="1" si="84"/>
        <v>136.8796556845065</v>
      </c>
      <c r="AV120" s="102">
        <f t="shared" ca="1" si="85"/>
        <v>2221.3279678068407</v>
      </c>
    </row>
    <row r="121" spans="1:48" x14ac:dyDescent="0.25">
      <c r="A121" s="2">
        <v>72</v>
      </c>
      <c r="B121" s="127">
        <f ca="1">Auswahlblatt!$B$4*A121/250</f>
        <v>30.24</v>
      </c>
      <c r="C121" s="134">
        <f t="shared" ca="1" si="68"/>
        <v>26.075148120000001</v>
      </c>
      <c r="D121" s="131">
        <f t="shared" ca="1" si="69"/>
        <v>13.607816544102358</v>
      </c>
      <c r="E121" s="134">
        <f ca="1">($B$8+Auswahlblatt!$B$11)*9.81*$B$37</f>
        <v>165.54374999999999</v>
      </c>
      <c r="F121" s="135">
        <f t="shared" ca="1" si="70"/>
        <v>86.392183455897637</v>
      </c>
      <c r="G121" s="136">
        <f t="shared" ca="1" si="71"/>
        <v>191.61889811999998</v>
      </c>
      <c r="J121" s="168">
        <f t="shared" ca="1" si="72"/>
        <v>26.075148120000001</v>
      </c>
      <c r="K121" s="168">
        <f t="shared" ca="1" si="73"/>
        <v>165.54374999999999</v>
      </c>
      <c r="L121" s="148">
        <f t="shared" ca="1" si="53"/>
        <v>1314.9164410501551</v>
      </c>
      <c r="M121" s="148">
        <f t="shared" ca="1" si="54"/>
        <v>2575.5622467557964</v>
      </c>
      <c r="N121" s="148">
        <f t="shared" ca="1" si="55"/>
        <v>3738.1927317250456</v>
      </c>
      <c r="O121" s="148">
        <f t="shared" ca="1" si="74"/>
        <v>1743.6226678385185</v>
      </c>
      <c r="P121" s="148"/>
      <c r="Q121" s="148">
        <f t="shared" ca="1" si="75"/>
        <v>2164.3866964187837</v>
      </c>
      <c r="R121" s="148">
        <f t="shared" ca="1" si="76"/>
        <v>2575.5622467557964</v>
      </c>
      <c r="S121" s="148"/>
      <c r="V121" s="102">
        <f t="shared" ca="1" si="56"/>
        <v>191.61889811999998</v>
      </c>
      <c r="W121" s="3">
        <f t="shared" ca="1" si="57"/>
        <v>1506.5353391701551</v>
      </c>
      <c r="X121" s="166">
        <f t="shared" ca="1" si="58"/>
        <v>2767.1811448757962</v>
      </c>
      <c r="Y121" s="166">
        <f t="shared" ca="1" si="59"/>
        <v>3929.8116298450454</v>
      </c>
      <c r="Z121" s="166">
        <f t="shared" ca="1" si="77"/>
        <v>1935.2415659585185</v>
      </c>
      <c r="AA121" s="166">
        <f t="shared" ca="1" si="78"/>
        <v>2356.0055945387835</v>
      </c>
      <c r="AB121" s="166">
        <f t="shared" ca="1" si="79"/>
        <v>2767.1811448757962</v>
      </c>
      <c r="AC121" s="114"/>
      <c r="AD121" s="2">
        <f t="shared" si="80"/>
        <v>0</v>
      </c>
      <c r="AE121" s="2">
        <f t="shared" ca="1" si="60"/>
        <v>0</v>
      </c>
      <c r="AF121" s="134">
        <f t="shared" ca="1" si="61"/>
        <v>26.075148120000001</v>
      </c>
      <c r="AG121" s="135">
        <f t="shared" ca="1" si="62"/>
        <v>13.607816544102358</v>
      </c>
      <c r="AH121" s="134">
        <f t="shared" ca="1" si="63"/>
        <v>165.54374999999999</v>
      </c>
      <c r="AI121" s="135">
        <f t="shared" ca="1" si="64"/>
        <v>86.392183455897637</v>
      </c>
      <c r="AK121" s="136">
        <f t="shared" ca="1" si="81"/>
        <v>191.61889811999998</v>
      </c>
      <c r="AL121" s="102">
        <f t="shared" ca="1" si="65"/>
        <v>0</v>
      </c>
      <c r="AM121" s="3">
        <f t="shared" ca="1" si="82"/>
        <v>0</v>
      </c>
      <c r="AN121" s="142">
        <f t="shared" ca="1" si="66"/>
        <v>191.61889811999998</v>
      </c>
      <c r="AS121" s="148">
        <f t="shared" ca="1" si="67"/>
        <v>1414.9354295339697</v>
      </c>
      <c r="AT121" s="2">
        <f t="shared" ca="1" si="83"/>
        <v>148.17169169092793</v>
      </c>
      <c r="AU121" s="102">
        <f t="shared" ca="1" si="84"/>
        <v>134.97854935555503</v>
      </c>
      <c r="AV121" s="102">
        <f t="shared" ca="1" si="85"/>
        <v>2190.4761904761904</v>
      </c>
    </row>
    <row r="122" spans="1:48" x14ac:dyDescent="0.25">
      <c r="A122" s="2">
        <v>73</v>
      </c>
      <c r="B122" s="127">
        <f ca="1">Auswahlblatt!$B$4*A122/250</f>
        <v>30.66</v>
      </c>
      <c r="C122" s="134">
        <f t="shared" ca="1" si="68"/>
        <v>26.804487718263896</v>
      </c>
      <c r="D122" s="131">
        <f t="shared" ca="1" si="69"/>
        <v>13.935395528564676</v>
      </c>
      <c r="E122" s="134">
        <f ca="1">($B$8+Auswahlblatt!$B$11)*9.81*$B$37</f>
        <v>165.54374999999999</v>
      </c>
      <c r="F122" s="135">
        <f t="shared" ca="1" si="70"/>
        <v>86.064604471435331</v>
      </c>
      <c r="G122" s="136">
        <f t="shared" ca="1" si="71"/>
        <v>192.34823771826387</v>
      </c>
      <c r="J122" s="168">
        <f t="shared" ca="1" si="72"/>
        <v>26.804487718263896</v>
      </c>
      <c r="K122" s="168">
        <f t="shared" ca="1" si="73"/>
        <v>165.54374999999999</v>
      </c>
      <c r="L122" s="148">
        <f t="shared" ca="1" si="53"/>
        <v>1314.9164410501551</v>
      </c>
      <c r="M122" s="148">
        <f t="shared" ca="1" si="54"/>
        <v>2575.5622467557964</v>
      </c>
      <c r="N122" s="148">
        <f t="shared" ca="1" si="55"/>
        <v>3738.1927317250456</v>
      </c>
      <c r="O122" s="148">
        <f t="shared" ca="1" si="74"/>
        <v>1743.6226678385185</v>
      </c>
      <c r="P122" s="148"/>
      <c r="Q122" s="148">
        <f t="shared" ca="1" si="75"/>
        <v>2164.3866964187837</v>
      </c>
      <c r="R122" s="148">
        <f t="shared" ca="1" si="76"/>
        <v>2575.5622467557964</v>
      </c>
      <c r="S122" s="148"/>
      <c r="V122" s="102">
        <f t="shared" ca="1" si="56"/>
        <v>192.34823771826387</v>
      </c>
      <c r="W122" s="3">
        <f t="shared" ca="1" si="57"/>
        <v>1507.2646787684189</v>
      </c>
      <c r="X122" s="166">
        <f t="shared" ca="1" si="58"/>
        <v>2767.9104844740605</v>
      </c>
      <c r="Y122" s="166">
        <f t="shared" ca="1" si="59"/>
        <v>3930.5409694433097</v>
      </c>
      <c r="Z122" s="166">
        <f t="shared" ca="1" si="77"/>
        <v>1935.9709055567823</v>
      </c>
      <c r="AA122" s="166">
        <f t="shared" ca="1" si="78"/>
        <v>2356.7349341370477</v>
      </c>
      <c r="AB122" s="166">
        <f t="shared" ca="1" si="79"/>
        <v>2767.9104844740605</v>
      </c>
      <c r="AC122" s="114"/>
      <c r="AD122" s="2">
        <f t="shared" si="80"/>
        <v>0</v>
      </c>
      <c r="AE122" s="2">
        <f t="shared" ca="1" si="60"/>
        <v>0</v>
      </c>
      <c r="AF122" s="134">
        <f t="shared" ca="1" si="61"/>
        <v>26.804487718263896</v>
      </c>
      <c r="AG122" s="135">
        <f t="shared" ca="1" si="62"/>
        <v>13.935395528564676</v>
      </c>
      <c r="AH122" s="134">
        <f t="shared" ca="1" si="63"/>
        <v>165.54374999999999</v>
      </c>
      <c r="AI122" s="135">
        <f t="shared" ca="1" si="64"/>
        <v>86.064604471435331</v>
      </c>
      <c r="AK122" s="136">
        <f t="shared" ca="1" si="81"/>
        <v>192.34823771826387</v>
      </c>
      <c r="AL122" s="102">
        <f t="shared" ca="1" si="65"/>
        <v>0</v>
      </c>
      <c r="AM122" s="3">
        <f t="shared" ca="1" si="82"/>
        <v>0</v>
      </c>
      <c r="AN122" s="142">
        <f t="shared" ca="1" si="66"/>
        <v>192.34823771826387</v>
      </c>
      <c r="AS122" s="148">
        <f t="shared" ca="1" si="67"/>
        <v>1434.587310499719</v>
      </c>
      <c r="AT122" s="2">
        <f t="shared" ca="1" si="83"/>
        <v>150.22963185330187</v>
      </c>
      <c r="AU122" s="102">
        <f t="shared" ca="1" si="84"/>
        <v>133.12952813150639</v>
      </c>
      <c r="AV122" s="102">
        <f t="shared" ca="1" si="85"/>
        <v>2160.4696673189828</v>
      </c>
    </row>
    <row r="123" spans="1:48" x14ac:dyDescent="0.25">
      <c r="A123" s="2">
        <v>74</v>
      </c>
      <c r="B123" s="127">
        <f ca="1">Auswahlblatt!$B$4*A123/250</f>
        <v>31.08</v>
      </c>
      <c r="C123" s="134">
        <f t="shared" ca="1" si="68"/>
        <v>27.543887173055552</v>
      </c>
      <c r="D123" s="131">
        <f t="shared" ca="1" si="69"/>
        <v>14.264966714761357</v>
      </c>
      <c r="E123" s="134">
        <f ca="1">($B$8+Auswahlblatt!$B$11)*9.81*$B$37</f>
        <v>165.54374999999999</v>
      </c>
      <c r="F123" s="135">
        <f t="shared" ca="1" si="70"/>
        <v>85.735033285238643</v>
      </c>
      <c r="G123" s="136">
        <f t="shared" ca="1" si="71"/>
        <v>193.08763717305555</v>
      </c>
      <c r="J123" s="168">
        <f t="shared" ca="1" si="72"/>
        <v>27.543887173055552</v>
      </c>
      <c r="K123" s="168">
        <f t="shared" ca="1" si="73"/>
        <v>165.54374999999999</v>
      </c>
      <c r="L123" s="148">
        <f t="shared" ca="1" si="53"/>
        <v>1314.9164410501551</v>
      </c>
      <c r="M123" s="148">
        <f t="shared" ca="1" si="54"/>
        <v>2575.5622467557964</v>
      </c>
      <c r="N123" s="148">
        <f t="shared" ca="1" si="55"/>
        <v>3738.1927317250456</v>
      </c>
      <c r="O123" s="148">
        <f t="shared" ca="1" si="74"/>
        <v>1743.6226678385185</v>
      </c>
      <c r="P123" s="148"/>
      <c r="Q123" s="148">
        <f t="shared" ca="1" si="75"/>
        <v>2164.3866964187837</v>
      </c>
      <c r="R123" s="148">
        <f t="shared" ca="1" si="76"/>
        <v>2575.5622467557964</v>
      </c>
      <c r="S123" s="148"/>
      <c r="V123" s="102">
        <f t="shared" ca="1" si="56"/>
        <v>193.08763717305555</v>
      </c>
      <c r="W123" s="3">
        <f t="shared" ca="1" si="57"/>
        <v>1508.0040782232106</v>
      </c>
      <c r="X123" s="166">
        <f t="shared" ca="1" si="58"/>
        <v>2768.649883928852</v>
      </c>
      <c r="Y123" s="166">
        <f t="shared" ca="1" si="59"/>
        <v>3931.2803688981012</v>
      </c>
      <c r="Z123" s="166">
        <f t="shared" ca="1" si="77"/>
        <v>1936.7103050115741</v>
      </c>
      <c r="AA123" s="166">
        <f t="shared" ca="1" si="78"/>
        <v>2357.4743335918392</v>
      </c>
      <c r="AB123" s="166">
        <f t="shared" ca="1" si="79"/>
        <v>2768.649883928852</v>
      </c>
      <c r="AC123" s="114"/>
      <c r="AD123" s="2">
        <f t="shared" si="80"/>
        <v>0</v>
      </c>
      <c r="AE123" s="2">
        <f t="shared" ca="1" si="60"/>
        <v>0</v>
      </c>
      <c r="AF123" s="134">
        <f t="shared" ca="1" si="61"/>
        <v>27.543887173055552</v>
      </c>
      <c r="AG123" s="135">
        <f t="shared" ca="1" si="62"/>
        <v>14.264966714761357</v>
      </c>
      <c r="AH123" s="134">
        <f t="shared" ca="1" si="63"/>
        <v>165.54374999999999</v>
      </c>
      <c r="AI123" s="135">
        <f t="shared" ca="1" si="64"/>
        <v>85.735033285238643</v>
      </c>
      <c r="AK123" s="136">
        <f t="shared" ca="1" si="81"/>
        <v>193.08763717305555</v>
      </c>
      <c r="AL123" s="102">
        <f t="shared" ca="1" si="65"/>
        <v>0</v>
      </c>
      <c r="AM123" s="3">
        <f t="shared" ca="1" si="82"/>
        <v>0</v>
      </c>
      <c r="AN123" s="142">
        <f t="shared" ca="1" si="66"/>
        <v>193.08763717305555</v>
      </c>
      <c r="AS123" s="148">
        <f t="shared" ca="1" si="67"/>
        <v>1454.2391914654686</v>
      </c>
      <c r="AT123" s="2">
        <f t="shared" ca="1" si="83"/>
        <v>152.28757201567589</v>
      </c>
      <c r="AU123" s="102">
        <f t="shared" ca="1" si="84"/>
        <v>131.33048045405357</v>
      </c>
      <c r="AV123" s="102">
        <f t="shared" ca="1" si="85"/>
        <v>2131.2741312741314</v>
      </c>
    </row>
    <row r="124" spans="1:48" x14ac:dyDescent="0.25">
      <c r="A124" s="2">
        <v>75</v>
      </c>
      <c r="B124" s="127">
        <f ca="1">Auswahlblatt!$B$4*A124/250</f>
        <v>31.5</v>
      </c>
      <c r="C124" s="134">
        <f t="shared" ca="1" si="68"/>
        <v>28.293346484375</v>
      </c>
      <c r="D124" s="131">
        <f t="shared" ca="1" si="69"/>
        <v>14.596455991929128</v>
      </c>
      <c r="E124" s="134">
        <f ca="1">($B$8+Auswahlblatt!$B$11)*9.81*$B$37</f>
        <v>165.54374999999999</v>
      </c>
      <c r="F124" s="135">
        <f t="shared" ca="1" si="70"/>
        <v>85.403544008070867</v>
      </c>
      <c r="G124" s="136">
        <f t="shared" ca="1" si="71"/>
        <v>193.837096484375</v>
      </c>
      <c r="J124" s="168">
        <f t="shared" ca="1" si="72"/>
        <v>28.293346484375</v>
      </c>
      <c r="K124" s="168">
        <f t="shared" ca="1" si="73"/>
        <v>165.54374999999999</v>
      </c>
      <c r="L124" s="148">
        <f t="shared" ca="1" si="53"/>
        <v>1314.9164410501551</v>
      </c>
      <c r="M124" s="148">
        <f t="shared" ca="1" si="54"/>
        <v>2575.5622467557964</v>
      </c>
      <c r="N124" s="148">
        <f t="shared" ca="1" si="55"/>
        <v>3738.1927317250456</v>
      </c>
      <c r="O124" s="148">
        <f t="shared" ca="1" si="74"/>
        <v>1743.6226678385185</v>
      </c>
      <c r="P124" s="148"/>
      <c r="Q124" s="148">
        <f t="shared" ca="1" si="75"/>
        <v>2164.3866964187837</v>
      </c>
      <c r="R124" s="148">
        <f t="shared" ca="1" si="76"/>
        <v>2575.5622467557964</v>
      </c>
      <c r="S124" s="148"/>
      <c r="V124" s="102">
        <f t="shared" ca="1" si="56"/>
        <v>193.837096484375</v>
      </c>
      <c r="W124" s="3">
        <f t="shared" ca="1" si="57"/>
        <v>1508.7535375345301</v>
      </c>
      <c r="X124" s="166">
        <f t="shared" ca="1" si="58"/>
        <v>2769.3993432401712</v>
      </c>
      <c r="Y124" s="166">
        <f t="shared" ca="1" si="59"/>
        <v>3932.0298282094204</v>
      </c>
      <c r="Z124" s="166">
        <f t="shared" ca="1" si="77"/>
        <v>1937.4597643228935</v>
      </c>
      <c r="AA124" s="166">
        <f t="shared" ca="1" si="78"/>
        <v>2358.2237929031585</v>
      </c>
      <c r="AB124" s="166">
        <f t="shared" ca="1" si="79"/>
        <v>2769.3993432401712</v>
      </c>
      <c r="AC124" s="114"/>
      <c r="AD124" s="2">
        <f t="shared" si="80"/>
        <v>0</v>
      </c>
      <c r="AE124" s="2">
        <f t="shared" ca="1" si="60"/>
        <v>0</v>
      </c>
      <c r="AF124" s="134">
        <f t="shared" ca="1" si="61"/>
        <v>28.293346484375</v>
      </c>
      <c r="AG124" s="135">
        <f t="shared" ca="1" si="62"/>
        <v>14.596455991929128</v>
      </c>
      <c r="AH124" s="134">
        <f t="shared" ca="1" si="63"/>
        <v>165.54374999999999</v>
      </c>
      <c r="AI124" s="135">
        <f t="shared" ca="1" si="64"/>
        <v>85.403544008070867</v>
      </c>
      <c r="AK124" s="136">
        <f t="shared" ca="1" si="81"/>
        <v>193.837096484375</v>
      </c>
      <c r="AL124" s="102">
        <f t="shared" ca="1" si="65"/>
        <v>0</v>
      </c>
      <c r="AM124" s="3">
        <f t="shared" ca="1" si="82"/>
        <v>0</v>
      </c>
      <c r="AN124" s="142">
        <f t="shared" ca="1" si="66"/>
        <v>193.837096484375</v>
      </c>
      <c r="AS124" s="148">
        <f t="shared" ca="1" si="67"/>
        <v>1473.8910724312182</v>
      </c>
      <c r="AT124" s="2">
        <f t="shared" ca="1" si="83"/>
        <v>154.34551217804989</v>
      </c>
      <c r="AU124" s="102">
        <f t="shared" ca="1" si="84"/>
        <v>129.57940738133286</v>
      </c>
      <c r="AV124" s="102">
        <f t="shared" ca="1" si="85"/>
        <v>2102.8571428571431</v>
      </c>
    </row>
    <row r="125" spans="1:48" x14ac:dyDescent="0.25">
      <c r="A125" s="2">
        <v>76</v>
      </c>
      <c r="B125" s="127">
        <f ca="1">Auswahlblatt!$B$4*A125/250</f>
        <v>31.92</v>
      </c>
      <c r="C125" s="134">
        <f t="shared" ca="1" si="68"/>
        <v>29.052865652222227</v>
      </c>
      <c r="D125" s="131">
        <f t="shared" ca="1" si="69"/>
        <v>14.929789788402445</v>
      </c>
      <c r="E125" s="134">
        <f ca="1">($B$8+Auswahlblatt!$B$11)*9.81*$B$37</f>
        <v>165.54374999999999</v>
      </c>
      <c r="F125" s="135">
        <f t="shared" ca="1" si="70"/>
        <v>85.070210211597555</v>
      </c>
      <c r="G125" s="136">
        <f t="shared" ca="1" si="71"/>
        <v>194.59661565222223</v>
      </c>
      <c r="J125" s="168">
        <f t="shared" ca="1" si="72"/>
        <v>29.052865652222227</v>
      </c>
      <c r="K125" s="168">
        <f t="shared" ca="1" si="73"/>
        <v>165.54374999999999</v>
      </c>
      <c r="L125" s="148">
        <f t="shared" ca="1" si="53"/>
        <v>1314.9164410501551</v>
      </c>
      <c r="M125" s="148">
        <f t="shared" ca="1" si="54"/>
        <v>2575.5622467557964</v>
      </c>
      <c r="N125" s="148">
        <f t="shared" ca="1" si="55"/>
        <v>3738.1927317250456</v>
      </c>
      <c r="O125" s="148">
        <f t="shared" ca="1" si="74"/>
        <v>1743.6226678385185</v>
      </c>
      <c r="P125" s="148"/>
      <c r="Q125" s="148">
        <f t="shared" ca="1" si="75"/>
        <v>2164.3866964187837</v>
      </c>
      <c r="R125" s="148">
        <f t="shared" ca="1" si="76"/>
        <v>2575.5622467557964</v>
      </c>
      <c r="S125" s="148"/>
      <c r="V125" s="102">
        <f t="shared" ca="1" si="56"/>
        <v>194.59661565222223</v>
      </c>
      <c r="W125" s="3">
        <f t="shared" ca="1" si="57"/>
        <v>1509.5130567023773</v>
      </c>
      <c r="X125" s="166">
        <f t="shared" ca="1" si="58"/>
        <v>2770.1588624080186</v>
      </c>
      <c r="Y125" s="166">
        <f t="shared" ca="1" si="59"/>
        <v>3932.7893473772679</v>
      </c>
      <c r="Z125" s="166">
        <f t="shared" ca="1" si="77"/>
        <v>1938.2192834907407</v>
      </c>
      <c r="AA125" s="166">
        <f t="shared" ca="1" si="78"/>
        <v>2358.9833120710059</v>
      </c>
      <c r="AB125" s="166">
        <f t="shared" ca="1" si="79"/>
        <v>2770.1588624080186</v>
      </c>
      <c r="AC125" s="114"/>
      <c r="AD125" s="2">
        <f t="shared" si="80"/>
        <v>0</v>
      </c>
      <c r="AE125" s="2">
        <f t="shared" ca="1" si="60"/>
        <v>0</v>
      </c>
      <c r="AF125" s="134">
        <f t="shared" ca="1" si="61"/>
        <v>29.052865652222227</v>
      </c>
      <c r="AG125" s="135">
        <f t="shared" ca="1" si="62"/>
        <v>14.929789788402445</v>
      </c>
      <c r="AH125" s="134">
        <f t="shared" ca="1" si="63"/>
        <v>165.54374999999999</v>
      </c>
      <c r="AI125" s="135">
        <f t="shared" ca="1" si="64"/>
        <v>85.070210211597555</v>
      </c>
      <c r="AK125" s="136">
        <f t="shared" ca="1" si="81"/>
        <v>194.59661565222223</v>
      </c>
      <c r="AL125" s="102">
        <f t="shared" ca="1" si="65"/>
        <v>0</v>
      </c>
      <c r="AM125" s="3">
        <f t="shared" ca="1" si="82"/>
        <v>0</v>
      </c>
      <c r="AN125" s="142">
        <f t="shared" ca="1" si="66"/>
        <v>194.59661565222223</v>
      </c>
      <c r="AS125" s="148">
        <f t="shared" ca="1" si="67"/>
        <v>1493.542953396968</v>
      </c>
      <c r="AT125" s="2">
        <f t="shared" ca="1" si="83"/>
        <v>156.40345234042391</v>
      </c>
      <c r="AU125" s="102">
        <f t="shared" ca="1" si="84"/>
        <v>127.87441517894689</v>
      </c>
      <c r="AV125" s="102">
        <f t="shared" ca="1" si="85"/>
        <v>2075.187969924812</v>
      </c>
    </row>
    <row r="126" spans="1:48" x14ac:dyDescent="0.25">
      <c r="A126" s="2">
        <v>77</v>
      </c>
      <c r="B126" s="127">
        <f ca="1">Auswahlblatt!$B$4*A126/250</f>
        <v>32.340000000000003</v>
      </c>
      <c r="C126" s="134">
        <f t="shared" ca="1" si="68"/>
        <v>29.822444676597232</v>
      </c>
      <c r="D126" s="131">
        <f t="shared" ca="1" si="69"/>
        <v>15.264895099156908</v>
      </c>
      <c r="E126" s="134">
        <f ca="1">($B$8+Auswahlblatt!$B$11)*9.81*$B$37</f>
        <v>165.54374999999999</v>
      </c>
      <c r="F126" s="135">
        <f t="shared" ca="1" si="70"/>
        <v>84.735104900843098</v>
      </c>
      <c r="G126" s="136">
        <f t="shared" ca="1" si="71"/>
        <v>195.36619467659722</v>
      </c>
      <c r="J126" s="168">
        <f t="shared" ca="1" si="72"/>
        <v>29.822444676597232</v>
      </c>
      <c r="K126" s="168">
        <f t="shared" ca="1" si="73"/>
        <v>165.54374999999999</v>
      </c>
      <c r="L126" s="148">
        <f t="shared" ca="1" si="53"/>
        <v>1314.9164410501551</v>
      </c>
      <c r="M126" s="148">
        <f t="shared" ca="1" si="54"/>
        <v>2575.5622467557964</v>
      </c>
      <c r="N126" s="148">
        <f t="shared" ca="1" si="55"/>
        <v>3738.1927317250456</v>
      </c>
      <c r="O126" s="148">
        <f t="shared" ca="1" si="74"/>
        <v>1743.6226678385185</v>
      </c>
      <c r="P126" s="148"/>
      <c r="Q126" s="148">
        <f t="shared" ca="1" si="75"/>
        <v>2164.3866964187837</v>
      </c>
      <c r="R126" s="148">
        <f t="shared" ca="1" si="76"/>
        <v>2575.5622467557964</v>
      </c>
      <c r="S126" s="148"/>
      <c r="V126" s="102">
        <f t="shared" ca="1" si="56"/>
        <v>195.36619467659722</v>
      </c>
      <c r="W126" s="3">
        <f t="shared" ca="1" si="57"/>
        <v>1510.2826357267522</v>
      </c>
      <c r="X126" s="166">
        <f t="shared" ca="1" si="58"/>
        <v>2770.9284414323938</v>
      </c>
      <c r="Y126" s="166">
        <f t="shared" ca="1" si="59"/>
        <v>3933.558926401643</v>
      </c>
      <c r="Z126" s="166">
        <f t="shared" ca="1" si="77"/>
        <v>1938.9888625151157</v>
      </c>
      <c r="AA126" s="166">
        <f t="shared" ca="1" si="78"/>
        <v>2359.7528910953811</v>
      </c>
      <c r="AB126" s="166">
        <f t="shared" ca="1" si="79"/>
        <v>2770.9284414323938</v>
      </c>
      <c r="AC126" s="114"/>
      <c r="AD126" s="2">
        <f t="shared" si="80"/>
        <v>0</v>
      </c>
      <c r="AE126" s="2">
        <f t="shared" ca="1" si="60"/>
        <v>0</v>
      </c>
      <c r="AF126" s="134">
        <f t="shared" ca="1" si="61"/>
        <v>29.822444676597232</v>
      </c>
      <c r="AG126" s="135">
        <f t="shared" ca="1" si="62"/>
        <v>15.264895099156908</v>
      </c>
      <c r="AH126" s="134">
        <f t="shared" ca="1" si="63"/>
        <v>165.54374999999999</v>
      </c>
      <c r="AI126" s="135">
        <f t="shared" ca="1" si="64"/>
        <v>84.735104900843098</v>
      </c>
      <c r="AK126" s="136">
        <f t="shared" ca="1" si="81"/>
        <v>195.36619467659722</v>
      </c>
      <c r="AL126" s="102">
        <f t="shared" ca="1" si="65"/>
        <v>0</v>
      </c>
      <c r="AM126" s="3">
        <f t="shared" ca="1" si="82"/>
        <v>0</v>
      </c>
      <c r="AN126" s="142">
        <f t="shared" ca="1" si="66"/>
        <v>195.36619467659722</v>
      </c>
      <c r="AS126" s="148">
        <f t="shared" ca="1" si="67"/>
        <v>1513.1948343627182</v>
      </c>
      <c r="AT126" s="2">
        <f t="shared" ca="1" si="83"/>
        <v>158.46139250279796</v>
      </c>
      <c r="AU126" s="102">
        <f t="shared" ca="1" si="84"/>
        <v>126.21370848831117</v>
      </c>
      <c r="AV126" s="102">
        <f t="shared" ca="1" si="85"/>
        <v>2048.2374768089044</v>
      </c>
    </row>
    <row r="127" spans="1:48" x14ac:dyDescent="0.25">
      <c r="A127" s="2">
        <v>78</v>
      </c>
      <c r="B127" s="127">
        <f ca="1">Auswahlblatt!$B$4*A127/250</f>
        <v>32.76</v>
      </c>
      <c r="C127" s="134">
        <f t="shared" ca="1" si="68"/>
        <v>30.602083557499995</v>
      </c>
      <c r="D127" s="131">
        <f t="shared" ca="1" si="69"/>
        <v>15.601699512281009</v>
      </c>
      <c r="E127" s="134">
        <f ca="1">($B$8+Auswahlblatt!$B$11)*9.81*$B$37</f>
        <v>165.54374999999999</v>
      </c>
      <c r="F127" s="135">
        <f t="shared" ca="1" si="70"/>
        <v>84.398300487718984</v>
      </c>
      <c r="G127" s="136">
        <f t="shared" ca="1" si="71"/>
        <v>196.1458335575</v>
      </c>
      <c r="J127" s="168">
        <f t="shared" ca="1" si="72"/>
        <v>30.602083557499995</v>
      </c>
      <c r="K127" s="168">
        <f t="shared" ca="1" si="73"/>
        <v>165.54374999999999</v>
      </c>
      <c r="L127" s="148">
        <f t="shared" ca="1" si="53"/>
        <v>1314.9164410501551</v>
      </c>
      <c r="M127" s="148">
        <f t="shared" ca="1" si="54"/>
        <v>2575.5622467557964</v>
      </c>
      <c r="N127" s="148">
        <f t="shared" ca="1" si="55"/>
        <v>3738.1927317250456</v>
      </c>
      <c r="O127" s="148">
        <f t="shared" ca="1" si="74"/>
        <v>1743.6226678385185</v>
      </c>
      <c r="P127" s="148"/>
      <c r="Q127" s="148">
        <f t="shared" ca="1" si="75"/>
        <v>2164.3866964187837</v>
      </c>
      <c r="R127" s="148">
        <f t="shared" ca="1" si="76"/>
        <v>2575.5622467557964</v>
      </c>
      <c r="S127" s="148"/>
      <c r="V127" s="102">
        <f t="shared" ca="1" si="56"/>
        <v>196.1458335575</v>
      </c>
      <c r="W127" s="3">
        <f t="shared" ca="1" si="57"/>
        <v>1511.0622746076551</v>
      </c>
      <c r="X127" s="166">
        <f t="shared" ca="1" si="58"/>
        <v>2771.7080803132963</v>
      </c>
      <c r="Y127" s="166">
        <f t="shared" ca="1" si="59"/>
        <v>3934.3385652825455</v>
      </c>
      <c r="Z127" s="166">
        <f t="shared" ca="1" si="77"/>
        <v>1939.7685013960186</v>
      </c>
      <c r="AA127" s="166">
        <f t="shared" ca="1" si="78"/>
        <v>2360.5325299762835</v>
      </c>
      <c r="AB127" s="166">
        <f t="shared" ca="1" si="79"/>
        <v>2771.7080803132963</v>
      </c>
      <c r="AC127" s="114"/>
      <c r="AD127" s="2">
        <f t="shared" si="80"/>
        <v>0</v>
      </c>
      <c r="AE127" s="2">
        <f t="shared" ca="1" si="60"/>
        <v>0</v>
      </c>
      <c r="AF127" s="134">
        <f t="shared" ca="1" si="61"/>
        <v>30.602083557499995</v>
      </c>
      <c r="AG127" s="135">
        <f t="shared" ca="1" si="62"/>
        <v>15.601699512281009</v>
      </c>
      <c r="AH127" s="134">
        <f t="shared" ca="1" si="63"/>
        <v>165.54374999999999</v>
      </c>
      <c r="AI127" s="135">
        <f t="shared" ca="1" si="64"/>
        <v>84.398300487718984</v>
      </c>
      <c r="AK127" s="136">
        <f t="shared" ca="1" si="81"/>
        <v>196.1458335575</v>
      </c>
      <c r="AL127" s="102">
        <f t="shared" ca="1" si="65"/>
        <v>0</v>
      </c>
      <c r="AM127" s="3">
        <f t="shared" ca="1" si="82"/>
        <v>0</v>
      </c>
      <c r="AN127" s="142">
        <f t="shared" ca="1" si="66"/>
        <v>196.1458335575</v>
      </c>
      <c r="AS127" s="148">
        <f t="shared" ca="1" si="67"/>
        <v>1532.8467153284669</v>
      </c>
      <c r="AT127" s="2">
        <f t="shared" ca="1" si="83"/>
        <v>160.5193326651719</v>
      </c>
      <c r="AU127" s="102">
        <f t="shared" ca="1" si="84"/>
        <v>124.59558402051236</v>
      </c>
      <c r="AV127" s="102">
        <f t="shared" ca="1" si="85"/>
        <v>2021.9780219780221</v>
      </c>
    </row>
    <row r="128" spans="1:48" x14ac:dyDescent="0.25">
      <c r="A128" s="2">
        <v>79</v>
      </c>
      <c r="B128" s="127">
        <f ca="1">Auswahlblatt!$B$4*A128/250</f>
        <v>33.18</v>
      </c>
      <c r="C128" s="134">
        <f t="shared" ca="1" si="68"/>
        <v>31.391782294930554</v>
      </c>
      <c r="D128" s="131">
        <f t="shared" ca="1" si="69"/>
        <v>15.940131234376862</v>
      </c>
      <c r="E128" s="134">
        <f ca="1">($B$8+Auswahlblatt!$B$11)*9.81*$B$37</f>
        <v>165.54374999999999</v>
      </c>
      <c r="F128" s="135">
        <f t="shared" ca="1" si="70"/>
        <v>84.059868765623136</v>
      </c>
      <c r="G128" s="136">
        <f t="shared" ca="1" si="71"/>
        <v>196.93553229493054</v>
      </c>
      <c r="J128" s="168">
        <f t="shared" ca="1" si="72"/>
        <v>31.391782294930554</v>
      </c>
      <c r="K128" s="168">
        <f t="shared" ca="1" si="73"/>
        <v>165.54374999999999</v>
      </c>
      <c r="L128" s="148">
        <f t="shared" ca="1" si="53"/>
        <v>1314.9164410501551</v>
      </c>
      <c r="M128" s="148">
        <f t="shared" ca="1" si="54"/>
        <v>2575.5622467557964</v>
      </c>
      <c r="N128" s="148">
        <f t="shared" ca="1" si="55"/>
        <v>3738.1927317250456</v>
      </c>
      <c r="O128" s="148">
        <f t="shared" ca="1" si="74"/>
        <v>1743.6226678385185</v>
      </c>
      <c r="P128" s="148"/>
      <c r="Q128" s="148">
        <f t="shared" ca="1" si="75"/>
        <v>2164.3866964187837</v>
      </c>
      <c r="R128" s="148">
        <f t="shared" ca="1" si="76"/>
        <v>2575.5622467557964</v>
      </c>
      <c r="S128" s="148"/>
      <c r="V128" s="102">
        <f t="shared" ca="1" si="56"/>
        <v>196.93553229493054</v>
      </c>
      <c r="W128" s="3">
        <f t="shared" ca="1" si="57"/>
        <v>1511.8519733450855</v>
      </c>
      <c r="X128" s="166">
        <f t="shared" ca="1" si="58"/>
        <v>2772.4977790507269</v>
      </c>
      <c r="Y128" s="166">
        <f t="shared" ca="1" si="59"/>
        <v>3935.1282640199761</v>
      </c>
      <c r="Z128" s="166">
        <f t="shared" ca="1" si="77"/>
        <v>1940.558200133449</v>
      </c>
      <c r="AA128" s="166">
        <f t="shared" ca="1" si="78"/>
        <v>2361.3222287137141</v>
      </c>
      <c r="AB128" s="166">
        <f t="shared" ca="1" si="79"/>
        <v>2772.4977790507269</v>
      </c>
      <c r="AC128" s="114"/>
      <c r="AD128" s="2">
        <f t="shared" si="80"/>
        <v>0</v>
      </c>
      <c r="AE128" s="2">
        <f t="shared" ca="1" si="60"/>
        <v>0</v>
      </c>
      <c r="AF128" s="134">
        <f t="shared" ca="1" si="61"/>
        <v>31.391782294930554</v>
      </c>
      <c r="AG128" s="135">
        <f t="shared" ca="1" si="62"/>
        <v>15.940131234376862</v>
      </c>
      <c r="AH128" s="134">
        <f t="shared" ca="1" si="63"/>
        <v>165.54374999999999</v>
      </c>
      <c r="AI128" s="135">
        <f t="shared" ca="1" si="64"/>
        <v>84.059868765623136</v>
      </c>
      <c r="AK128" s="136">
        <f t="shared" ca="1" si="81"/>
        <v>196.93553229493054</v>
      </c>
      <c r="AL128" s="102">
        <f t="shared" ca="1" si="65"/>
        <v>0</v>
      </c>
      <c r="AM128" s="3">
        <f t="shared" ca="1" si="82"/>
        <v>0</v>
      </c>
      <c r="AN128" s="142">
        <f t="shared" ca="1" si="66"/>
        <v>196.93553229493054</v>
      </c>
      <c r="AS128" s="148">
        <f t="shared" ca="1" si="67"/>
        <v>1552.4985962942164</v>
      </c>
      <c r="AT128" s="2">
        <f t="shared" ca="1" si="83"/>
        <v>162.5772728275459</v>
      </c>
      <c r="AU128" s="102">
        <f t="shared" ca="1" si="84"/>
        <v>123.01842472911348</v>
      </c>
      <c r="AV128" s="102">
        <f t="shared" ca="1" si="85"/>
        <v>1996.3833634719713</v>
      </c>
    </row>
    <row r="129" spans="1:48" x14ac:dyDescent="0.25">
      <c r="A129" s="2">
        <v>80</v>
      </c>
      <c r="B129" s="127">
        <f ca="1">Auswahlblatt!$B$4*A129/250</f>
        <v>33.6</v>
      </c>
      <c r="C129" s="134">
        <f t="shared" ca="1" si="68"/>
        <v>32.191540888888895</v>
      </c>
      <c r="D129" s="131">
        <f t="shared" ca="1" si="69"/>
        <v>16.280119114891797</v>
      </c>
      <c r="E129" s="134">
        <f ca="1">($B$8+Auswahlblatt!$B$11)*9.81*$B$37</f>
        <v>165.54374999999999</v>
      </c>
      <c r="F129" s="135">
        <f t="shared" ca="1" si="70"/>
        <v>83.719880885108211</v>
      </c>
      <c r="G129" s="136">
        <f t="shared" ca="1" si="71"/>
        <v>197.73529088888887</v>
      </c>
      <c r="J129" s="168">
        <f t="shared" ca="1" si="72"/>
        <v>32.191540888888895</v>
      </c>
      <c r="K129" s="168">
        <f t="shared" ca="1" si="73"/>
        <v>165.54374999999999</v>
      </c>
      <c r="L129" s="148">
        <f t="shared" ca="1" si="53"/>
        <v>1314.9164410501551</v>
      </c>
      <c r="M129" s="148">
        <f t="shared" ca="1" si="54"/>
        <v>2575.5622467557964</v>
      </c>
      <c r="N129" s="148">
        <f t="shared" ca="1" si="55"/>
        <v>3738.1927317250456</v>
      </c>
      <c r="O129" s="148">
        <f t="shared" ca="1" si="74"/>
        <v>1743.6226678385185</v>
      </c>
      <c r="P129" s="148"/>
      <c r="Q129" s="148">
        <f t="shared" ca="1" si="75"/>
        <v>2164.3866964187837</v>
      </c>
      <c r="R129" s="148">
        <f t="shared" ca="1" si="76"/>
        <v>2575.5622467557964</v>
      </c>
      <c r="S129" s="148"/>
      <c r="V129" s="102">
        <f t="shared" ca="1" si="56"/>
        <v>197.73529088888887</v>
      </c>
      <c r="W129" s="3">
        <f t="shared" ca="1" si="57"/>
        <v>1512.6517319390439</v>
      </c>
      <c r="X129" s="166">
        <f t="shared" ca="1" si="58"/>
        <v>2773.2975376446852</v>
      </c>
      <c r="Y129" s="166">
        <f t="shared" ca="1" si="59"/>
        <v>3935.9280226139344</v>
      </c>
      <c r="Z129" s="166">
        <f t="shared" ca="1" si="77"/>
        <v>1941.3579587274073</v>
      </c>
      <c r="AA129" s="166">
        <f t="shared" ca="1" si="78"/>
        <v>2362.1219873076725</v>
      </c>
      <c r="AB129" s="166">
        <f t="shared" ca="1" si="79"/>
        <v>2773.2975376446852</v>
      </c>
      <c r="AC129" s="114"/>
      <c r="AD129" s="2">
        <f t="shared" si="80"/>
        <v>0</v>
      </c>
      <c r="AE129" s="2">
        <f t="shared" ca="1" si="60"/>
        <v>0</v>
      </c>
      <c r="AF129" s="134">
        <f t="shared" ca="1" si="61"/>
        <v>32.191540888888895</v>
      </c>
      <c r="AG129" s="135">
        <f t="shared" ca="1" si="62"/>
        <v>16.280119114891797</v>
      </c>
      <c r="AH129" s="134">
        <f t="shared" ca="1" si="63"/>
        <v>165.54374999999999</v>
      </c>
      <c r="AI129" s="135">
        <f t="shared" ca="1" si="64"/>
        <v>83.719880885108211</v>
      </c>
      <c r="AK129" s="136">
        <f t="shared" ca="1" si="81"/>
        <v>197.73529088888887</v>
      </c>
      <c r="AL129" s="102">
        <f t="shared" ca="1" si="65"/>
        <v>0</v>
      </c>
      <c r="AM129" s="3">
        <f t="shared" ca="1" si="82"/>
        <v>0</v>
      </c>
      <c r="AN129" s="142">
        <f t="shared" ca="1" si="66"/>
        <v>197.73529088888887</v>
      </c>
      <c r="AS129" s="148">
        <f t="shared" ca="1" si="67"/>
        <v>1572.150477259966</v>
      </c>
      <c r="AT129" s="2">
        <f t="shared" ca="1" si="83"/>
        <v>164.63521298991989</v>
      </c>
      <c r="AU129" s="102">
        <f t="shared" ca="1" si="84"/>
        <v>121.48069441999955</v>
      </c>
      <c r="AV129" s="102">
        <f t="shared" ca="1" si="85"/>
        <v>1971.4285714285716</v>
      </c>
    </row>
    <row r="130" spans="1:48" x14ac:dyDescent="0.25">
      <c r="A130" s="2">
        <v>81</v>
      </c>
      <c r="B130" s="127">
        <f ca="1">Auswahlblatt!$B$4*A130/250</f>
        <v>34.020000000000003</v>
      </c>
      <c r="C130" s="134">
        <f t="shared" ca="1" si="68"/>
        <v>33.001359339374993</v>
      </c>
      <c r="D130" s="131">
        <f t="shared" ca="1" si="69"/>
        <v>16.621592669384498</v>
      </c>
      <c r="E130" s="134">
        <f ca="1">($B$8+Auswahlblatt!$B$11)*9.81*$B$37</f>
        <v>165.54374999999999</v>
      </c>
      <c r="F130" s="135">
        <f t="shared" ca="1" si="70"/>
        <v>83.378407330615502</v>
      </c>
      <c r="G130" s="136">
        <f t="shared" ca="1" si="71"/>
        <v>198.54510933937499</v>
      </c>
      <c r="J130" s="168">
        <f t="shared" ca="1" si="72"/>
        <v>33.001359339374993</v>
      </c>
      <c r="K130" s="168">
        <f t="shared" ca="1" si="73"/>
        <v>165.54374999999999</v>
      </c>
      <c r="L130" s="148">
        <f t="shared" ca="1" si="53"/>
        <v>1314.9164410501551</v>
      </c>
      <c r="M130" s="148">
        <f t="shared" ca="1" si="54"/>
        <v>2575.5622467557964</v>
      </c>
      <c r="N130" s="148">
        <f t="shared" ca="1" si="55"/>
        <v>3738.1927317250456</v>
      </c>
      <c r="O130" s="148">
        <f t="shared" ca="1" si="74"/>
        <v>1743.6226678385185</v>
      </c>
      <c r="P130" s="148"/>
      <c r="Q130" s="148">
        <f t="shared" ca="1" si="75"/>
        <v>2164.3866964187837</v>
      </c>
      <c r="R130" s="148">
        <f t="shared" ca="1" si="76"/>
        <v>2575.5622467557964</v>
      </c>
      <c r="S130" s="148"/>
      <c r="V130" s="102">
        <f t="shared" ca="1" si="56"/>
        <v>198.54510933937499</v>
      </c>
      <c r="W130" s="3">
        <f t="shared" ca="1" si="57"/>
        <v>1513.46155038953</v>
      </c>
      <c r="X130" s="166">
        <f t="shared" ca="1" si="58"/>
        <v>2774.1073560951713</v>
      </c>
      <c r="Y130" s="166">
        <f t="shared" ca="1" si="59"/>
        <v>3936.7378410644205</v>
      </c>
      <c r="Z130" s="166">
        <f t="shared" ca="1" si="77"/>
        <v>1942.1677771778934</v>
      </c>
      <c r="AA130" s="166">
        <f t="shared" ca="1" si="78"/>
        <v>2362.9318057581586</v>
      </c>
      <c r="AB130" s="166">
        <f t="shared" ca="1" si="79"/>
        <v>2774.1073560951713</v>
      </c>
      <c r="AC130" s="114"/>
      <c r="AD130" s="2">
        <f t="shared" si="80"/>
        <v>0</v>
      </c>
      <c r="AE130" s="2">
        <f t="shared" ca="1" si="60"/>
        <v>0</v>
      </c>
      <c r="AF130" s="134">
        <f t="shared" ca="1" si="61"/>
        <v>33.001359339374993</v>
      </c>
      <c r="AG130" s="135">
        <f t="shared" ca="1" si="62"/>
        <v>16.621592669384498</v>
      </c>
      <c r="AH130" s="134">
        <f t="shared" ca="1" si="63"/>
        <v>165.54374999999999</v>
      </c>
      <c r="AI130" s="135">
        <f t="shared" ca="1" si="64"/>
        <v>83.378407330615502</v>
      </c>
      <c r="AK130" s="136">
        <f t="shared" ca="1" si="81"/>
        <v>198.54510933937499</v>
      </c>
      <c r="AL130" s="102">
        <f t="shared" ca="1" si="65"/>
        <v>0</v>
      </c>
      <c r="AM130" s="3">
        <f t="shared" ca="1" si="82"/>
        <v>0</v>
      </c>
      <c r="AN130" s="142">
        <f t="shared" ca="1" si="66"/>
        <v>198.54510933937499</v>
      </c>
      <c r="AS130" s="148">
        <f t="shared" ca="1" si="67"/>
        <v>1591.8023582257158</v>
      </c>
      <c r="AT130" s="2">
        <f t="shared" ca="1" si="83"/>
        <v>166.69315315229389</v>
      </c>
      <c r="AU130" s="102">
        <f t="shared" ca="1" si="84"/>
        <v>119.98093276049339</v>
      </c>
      <c r="AV130" s="102">
        <f t="shared" ca="1" si="85"/>
        <v>1947.0899470899474</v>
      </c>
    </row>
    <row r="131" spans="1:48" x14ac:dyDescent="0.25">
      <c r="A131" s="2">
        <v>82</v>
      </c>
      <c r="B131" s="127">
        <f ca="1">Auswahlblatt!$B$4*A131/250</f>
        <v>34.44</v>
      </c>
      <c r="C131" s="134">
        <f t="shared" ca="1" si="68"/>
        <v>33.821237646388887</v>
      </c>
      <c r="D131" s="131">
        <f t="shared" ca="1" si="69"/>
        <v>16.964482101730514</v>
      </c>
      <c r="E131" s="134">
        <f ca="1">($B$8+Auswahlblatt!$B$11)*9.81*$B$37</f>
        <v>165.54374999999999</v>
      </c>
      <c r="F131" s="135">
        <f t="shared" ca="1" si="70"/>
        <v>83.035517898269489</v>
      </c>
      <c r="G131" s="136">
        <f t="shared" ca="1" si="71"/>
        <v>199.36498764638887</v>
      </c>
      <c r="J131" s="168">
        <f t="shared" ca="1" si="72"/>
        <v>33.821237646388887</v>
      </c>
      <c r="K131" s="168">
        <f t="shared" ca="1" si="73"/>
        <v>165.54374999999999</v>
      </c>
      <c r="L131" s="148">
        <f t="shared" ca="1" si="53"/>
        <v>1314.9164410501551</v>
      </c>
      <c r="M131" s="148">
        <f t="shared" ca="1" si="54"/>
        <v>2575.5622467557964</v>
      </c>
      <c r="N131" s="148">
        <f t="shared" ca="1" si="55"/>
        <v>3738.1927317250456</v>
      </c>
      <c r="O131" s="148">
        <f t="shared" ca="1" si="74"/>
        <v>1743.6226678385185</v>
      </c>
      <c r="P131" s="148"/>
      <c r="Q131" s="148">
        <f t="shared" ca="1" si="75"/>
        <v>2164.3866964187837</v>
      </c>
      <c r="R131" s="148">
        <f t="shared" ca="1" si="76"/>
        <v>2575.5622467557964</v>
      </c>
      <c r="S131" s="148"/>
      <c r="V131" s="102">
        <f t="shared" ca="1" si="56"/>
        <v>199.36498764638887</v>
      </c>
      <c r="W131" s="3">
        <f t="shared" ca="1" si="57"/>
        <v>1514.281428696544</v>
      </c>
      <c r="X131" s="166">
        <f t="shared" ca="1" si="58"/>
        <v>2774.9272344021851</v>
      </c>
      <c r="Y131" s="166">
        <f t="shared" ca="1" si="59"/>
        <v>3937.5577193714344</v>
      </c>
      <c r="Z131" s="166">
        <f t="shared" ca="1" si="77"/>
        <v>1942.9876554849075</v>
      </c>
      <c r="AA131" s="166">
        <f t="shared" ca="1" si="78"/>
        <v>2363.7516840651724</v>
      </c>
      <c r="AB131" s="166">
        <f t="shared" ca="1" si="79"/>
        <v>2774.9272344021851</v>
      </c>
      <c r="AC131" s="114"/>
      <c r="AD131" s="2">
        <f t="shared" si="80"/>
        <v>0</v>
      </c>
      <c r="AE131" s="2">
        <f t="shared" ca="1" si="60"/>
        <v>0</v>
      </c>
      <c r="AF131" s="134">
        <f t="shared" ca="1" si="61"/>
        <v>33.821237646388887</v>
      </c>
      <c r="AG131" s="135">
        <f t="shared" ca="1" si="62"/>
        <v>16.964482101730514</v>
      </c>
      <c r="AH131" s="134">
        <f t="shared" ca="1" si="63"/>
        <v>165.54374999999999</v>
      </c>
      <c r="AI131" s="135">
        <f t="shared" ca="1" si="64"/>
        <v>83.035517898269489</v>
      </c>
      <c r="AK131" s="136">
        <f t="shared" ca="1" si="81"/>
        <v>199.36498764638887</v>
      </c>
      <c r="AL131" s="102">
        <f t="shared" ca="1" si="65"/>
        <v>0</v>
      </c>
      <c r="AM131" s="3">
        <f t="shared" ca="1" si="82"/>
        <v>0</v>
      </c>
      <c r="AN131" s="142">
        <f t="shared" ca="1" si="66"/>
        <v>199.36498764638887</v>
      </c>
      <c r="AS131" s="148">
        <f t="shared" ca="1" si="67"/>
        <v>1611.4542391914656</v>
      </c>
      <c r="AT131" s="2">
        <f t="shared" ca="1" si="83"/>
        <v>168.75109331466791</v>
      </c>
      <c r="AU131" s="102">
        <f t="shared" ca="1" si="84"/>
        <v>118.51775065365808</v>
      </c>
      <c r="AV131" s="102">
        <f t="shared" ca="1" si="85"/>
        <v>1923.3449477351915</v>
      </c>
    </row>
    <row r="132" spans="1:48" x14ac:dyDescent="0.25">
      <c r="A132" s="2">
        <v>83</v>
      </c>
      <c r="B132" s="127">
        <f ca="1">Auswahlblatt!$B$4*A132/250</f>
        <v>34.86</v>
      </c>
      <c r="C132" s="134">
        <f t="shared" ca="1" si="68"/>
        <v>34.651175809930557</v>
      </c>
      <c r="D132" s="131">
        <f t="shared" ca="1" si="69"/>
        <v>17.308718325273212</v>
      </c>
      <c r="E132" s="134">
        <f ca="1">($B$8+Auswahlblatt!$B$11)*9.81*$B$37</f>
        <v>165.54374999999999</v>
      </c>
      <c r="F132" s="135">
        <f t="shared" ca="1" si="70"/>
        <v>82.691281674726795</v>
      </c>
      <c r="G132" s="136">
        <f t="shared" ca="1" si="71"/>
        <v>200.19492580993054</v>
      </c>
      <c r="J132" s="168">
        <f t="shared" ca="1" si="72"/>
        <v>34.651175809930557</v>
      </c>
      <c r="K132" s="168">
        <f t="shared" ca="1" si="73"/>
        <v>165.54374999999999</v>
      </c>
      <c r="L132" s="148">
        <f t="shared" ca="1" si="53"/>
        <v>1314.9164410501551</v>
      </c>
      <c r="M132" s="148">
        <f t="shared" ca="1" si="54"/>
        <v>2575.5622467557964</v>
      </c>
      <c r="N132" s="148">
        <f t="shared" ca="1" si="55"/>
        <v>3738.1927317250456</v>
      </c>
      <c r="O132" s="148">
        <f t="shared" ca="1" si="74"/>
        <v>1743.6226678385185</v>
      </c>
      <c r="P132" s="148"/>
      <c r="Q132" s="148">
        <f t="shared" ca="1" si="75"/>
        <v>2164.3866964187837</v>
      </c>
      <c r="R132" s="148">
        <f t="shared" ca="1" si="76"/>
        <v>2575.5622467557964</v>
      </c>
      <c r="S132" s="148"/>
      <c r="V132" s="102">
        <f t="shared" ca="1" si="56"/>
        <v>200.19492580993054</v>
      </c>
      <c r="W132" s="3">
        <f t="shared" ca="1" si="57"/>
        <v>1515.1113668600856</v>
      </c>
      <c r="X132" s="166">
        <f t="shared" ca="1" si="58"/>
        <v>2775.7571725657272</v>
      </c>
      <c r="Y132" s="166">
        <f t="shared" ca="1" si="59"/>
        <v>3938.3876575349764</v>
      </c>
      <c r="Z132" s="166">
        <f t="shared" ca="1" si="77"/>
        <v>1943.817593648449</v>
      </c>
      <c r="AA132" s="166">
        <f t="shared" ca="1" si="78"/>
        <v>2364.5816222287144</v>
      </c>
      <c r="AB132" s="166">
        <f t="shared" ca="1" si="79"/>
        <v>2775.7571725657272</v>
      </c>
      <c r="AC132" s="114"/>
      <c r="AD132" s="2">
        <f t="shared" si="80"/>
        <v>0</v>
      </c>
      <c r="AE132" s="2">
        <f t="shared" ca="1" si="60"/>
        <v>0</v>
      </c>
      <c r="AF132" s="134">
        <f t="shared" ca="1" si="61"/>
        <v>34.651175809930557</v>
      </c>
      <c r="AG132" s="135">
        <f t="shared" ca="1" si="62"/>
        <v>17.308718325273212</v>
      </c>
      <c r="AH132" s="134">
        <f t="shared" ca="1" si="63"/>
        <v>165.54374999999999</v>
      </c>
      <c r="AI132" s="135">
        <f t="shared" ca="1" si="64"/>
        <v>82.691281674726795</v>
      </c>
      <c r="AK132" s="136">
        <f t="shared" ca="1" si="81"/>
        <v>200.19492580993054</v>
      </c>
      <c r="AL132" s="102">
        <f t="shared" ca="1" si="65"/>
        <v>0</v>
      </c>
      <c r="AM132" s="3">
        <f t="shared" ca="1" si="82"/>
        <v>0</v>
      </c>
      <c r="AN132" s="142">
        <f t="shared" ca="1" si="66"/>
        <v>200.19492580993054</v>
      </c>
      <c r="AS132" s="148">
        <f t="shared" ca="1" si="67"/>
        <v>1631.1061201572149</v>
      </c>
      <c r="AT132" s="2">
        <f t="shared" ca="1" si="83"/>
        <v>170.80903347704188</v>
      </c>
      <c r="AU132" s="102">
        <f t="shared" ca="1" si="84"/>
        <v>117.08982594698753</v>
      </c>
      <c r="AV132" s="102">
        <f t="shared" ca="1" si="85"/>
        <v>1900.1721170395872</v>
      </c>
    </row>
    <row r="133" spans="1:48" x14ac:dyDescent="0.25">
      <c r="A133" s="2">
        <v>84</v>
      </c>
      <c r="B133" s="127">
        <f ca="1">Auswahlblatt!$B$4*A133/250</f>
        <v>35.28</v>
      </c>
      <c r="C133" s="134">
        <f t="shared" ca="1" si="68"/>
        <v>35.491173830000008</v>
      </c>
      <c r="D133" s="131">
        <f t="shared" ca="1" si="69"/>
        <v>17.654232982927983</v>
      </c>
      <c r="E133" s="134">
        <f ca="1">($B$8+Auswahlblatt!$B$11)*9.81*$B$37</f>
        <v>165.54374999999999</v>
      </c>
      <c r="F133" s="135">
        <f t="shared" ca="1" si="70"/>
        <v>82.345767017072006</v>
      </c>
      <c r="G133" s="136">
        <f t="shared" ca="1" si="71"/>
        <v>201.03492383</v>
      </c>
      <c r="J133" s="168">
        <f t="shared" ca="1" si="72"/>
        <v>35.491173830000008</v>
      </c>
      <c r="K133" s="168">
        <f t="shared" ca="1" si="73"/>
        <v>165.54374999999999</v>
      </c>
      <c r="L133" s="148">
        <f t="shared" ca="1" si="53"/>
        <v>1314.9164410501551</v>
      </c>
      <c r="M133" s="148">
        <f t="shared" ca="1" si="54"/>
        <v>2575.5622467557964</v>
      </c>
      <c r="N133" s="148">
        <f t="shared" ca="1" si="55"/>
        <v>3738.1927317250456</v>
      </c>
      <c r="O133" s="148">
        <f t="shared" ca="1" si="74"/>
        <v>1743.6226678385185</v>
      </c>
      <c r="P133" s="148"/>
      <c r="Q133" s="148">
        <f t="shared" ca="1" si="75"/>
        <v>2164.3866964187837</v>
      </c>
      <c r="R133" s="148">
        <f t="shared" ca="1" si="76"/>
        <v>2575.5622467557964</v>
      </c>
      <c r="S133" s="148"/>
      <c r="V133" s="102">
        <f t="shared" ca="1" si="56"/>
        <v>201.03492383</v>
      </c>
      <c r="W133" s="3">
        <f t="shared" ca="1" si="57"/>
        <v>1515.9513648801551</v>
      </c>
      <c r="X133" s="166">
        <f t="shared" ca="1" si="58"/>
        <v>2776.5971705857964</v>
      </c>
      <c r="Y133" s="166">
        <f t="shared" ca="1" si="59"/>
        <v>3939.2276555550457</v>
      </c>
      <c r="Z133" s="166">
        <f t="shared" ca="1" si="77"/>
        <v>1944.6575916685185</v>
      </c>
      <c r="AA133" s="166">
        <f t="shared" ca="1" si="78"/>
        <v>2365.4216202487837</v>
      </c>
      <c r="AB133" s="166">
        <f t="shared" ca="1" si="79"/>
        <v>2776.5971705857964</v>
      </c>
      <c r="AC133" s="114"/>
      <c r="AD133" s="2">
        <f t="shared" si="80"/>
        <v>0</v>
      </c>
      <c r="AE133" s="2">
        <f t="shared" ca="1" si="60"/>
        <v>0</v>
      </c>
      <c r="AF133" s="134">
        <f t="shared" ca="1" si="61"/>
        <v>35.491173830000008</v>
      </c>
      <c r="AG133" s="135">
        <f t="shared" ca="1" si="62"/>
        <v>17.654232982927983</v>
      </c>
      <c r="AH133" s="134">
        <f t="shared" ca="1" si="63"/>
        <v>165.54374999999999</v>
      </c>
      <c r="AI133" s="135">
        <f t="shared" ca="1" si="64"/>
        <v>82.345767017072006</v>
      </c>
      <c r="AK133" s="136">
        <f t="shared" ca="1" si="81"/>
        <v>201.03492383</v>
      </c>
      <c r="AL133" s="102">
        <f t="shared" ca="1" si="65"/>
        <v>0</v>
      </c>
      <c r="AM133" s="3">
        <f t="shared" ca="1" si="82"/>
        <v>0</v>
      </c>
      <c r="AN133" s="142">
        <f t="shared" ca="1" si="66"/>
        <v>201.03492383</v>
      </c>
      <c r="AS133" s="148">
        <f t="shared" ca="1" si="67"/>
        <v>1650.758001122965</v>
      </c>
      <c r="AT133" s="2">
        <f t="shared" ca="1" si="83"/>
        <v>172.86697363941593</v>
      </c>
      <c r="AU133" s="102">
        <f t="shared" ca="1" si="84"/>
        <v>115.6958994476186</v>
      </c>
      <c r="AV133" s="102">
        <f t="shared" ca="1" si="85"/>
        <v>1877.5510204081629</v>
      </c>
    </row>
    <row r="134" spans="1:48" x14ac:dyDescent="0.25">
      <c r="A134" s="2">
        <v>85</v>
      </c>
      <c r="B134" s="127">
        <f ca="1">Auswahlblatt!$B$4*A134/250</f>
        <v>35.700000000000003</v>
      </c>
      <c r="C134" s="134">
        <f t="shared" ca="1" si="68"/>
        <v>36.34123170659722</v>
      </c>
      <c r="D134" s="131">
        <f t="shared" ca="1" si="69"/>
        <v>18.000958466248139</v>
      </c>
      <c r="E134" s="134">
        <f ca="1">($B$8+Auswahlblatt!$B$11)*9.81*$B$37</f>
        <v>165.54374999999999</v>
      </c>
      <c r="F134" s="135">
        <f t="shared" ca="1" si="70"/>
        <v>81.999041533751864</v>
      </c>
      <c r="G134" s="136">
        <f t="shared" ca="1" si="71"/>
        <v>201.88498170659722</v>
      </c>
      <c r="J134" s="168">
        <f t="shared" ca="1" si="72"/>
        <v>36.34123170659722</v>
      </c>
      <c r="K134" s="168">
        <f t="shared" ca="1" si="73"/>
        <v>165.54374999999999</v>
      </c>
      <c r="L134" s="148">
        <f t="shared" ca="1" si="53"/>
        <v>1314.9164410501551</v>
      </c>
      <c r="M134" s="148">
        <f t="shared" ca="1" si="54"/>
        <v>2575.5622467557964</v>
      </c>
      <c r="N134" s="148">
        <f t="shared" ca="1" si="55"/>
        <v>3738.1927317250456</v>
      </c>
      <c r="O134" s="148">
        <f t="shared" ca="1" si="74"/>
        <v>1743.6226678385185</v>
      </c>
      <c r="P134" s="148"/>
      <c r="Q134" s="148">
        <f t="shared" ca="1" si="75"/>
        <v>2164.3866964187837</v>
      </c>
      <c r="R134" s="148">
        <f t="shared" ca="1" si="76"/>
        <v>2575.5622467557964</v>
      </c>
      <c r="S134" s="148"/>
      <c r="V134" s="102">
        <f t="shared" ca="1" si="56"/>
        <v>201.88498170659722</v>
      </c>
      <c r="W134" s="3">
        <f t="shared" ca="1" si="57"/>
        <v>1516.8014227567523</v>
      </c>
      <c r="X134" s="166">
        <f t="shared" ca="1" si="58"/>
        <v>2777.4472284623935</v>
      </c>
      <c r="Y134" s="166">
        <f t="shared" ca="1" si="59"/>
        <v>3940.0777134316427</v>
      </c>
      <c r="Z134" s="166">
        <f t="shared" ca="1" si="77"/>
        <v>1945.5076495451158</v>
      </c>
      <c r="AA134" s="166">
        <f t="shared" ca="1" si="78"/>
        <v>2366.2716781253807</v>
      </c>
      <c r="AB134" s="166">
        <f t="shared" ca="1" si="79"/>
        <v>2777.4472284623935</v>
      </c>
      <c r="AC134" s="114"/>
      <c r="AD134" s="2">
        <f t="shared" si="80"/>
        <v>0</v>
      </c>
      <c r="AE134" s="2">
        <f t="shared" ca="1" si="60"/>
        <v>0</v>
      </c>
      <c r="AF134" s="134">
        <f t="shared" ca="1" si="61"/>
        <v>36.34123170659722</v>
      </c>
      <c r="AG134" s="135">
        <f t="shared" ca="1" si="62"/>
        <v>18.000958466248139</v>
      </c>
      <c r="AH134" s="134">
        <f t="shared" ca="1" si="63"/>
        <v>165.54374999999999</v>
      </c>
      <c r="AI134" s="135">
        <f t="shared" ca="1" si="64"/>
        <v>81.999041533751864</v>
      </c>
      <c r="AK134" s="136">
        <f t="shared" ca="1" si="81"/>
        <v>201.88498170659722</v>
      </c>
      <c r="AL134" s="102">
        <f t="shared" ca="1" si="65"/>
        <v>0</v>
      </c>
      <c r="AM134" s="3">
        <f t="shared" ca="1" si="82"/>
        <v>0</v>
      </c>
      <c r="AN134" s="142">
        <f t="shared" ca="1" si="66"/>
        <v>201.88498170659722</v>
      </c>
      <c r="AS134" s="148">
        <f t="shared" ca="1" si="67"/>
        <v>1670.4098820887143</v>
      </c>
      <c r="AT134" s="2">
        <f t="shared" ca="1" si="83"/>
        <v>174.92491380178993</v>
      </c>
      <c r="AU134" s="102">
        <f t="shared" ca="1" si="84"/>
        <v>114.33477121882308</v>
      </c>
      <c r="AV134" s="102">
        <f t="shared" ca="1" si="85"/>
        <v>1855.4621848739494</v>
      </c>
    </row>
    <row r="135" spans="1:48" x14ac:dyDescent="0.25">
      <c r="A135" s="2">
        <v>86</v>
      </c>
      <c r="B135" s="127">
        <f ca="1">Auswahlblatt!$B$4*A135/250</f>
        <v>36.119999999999997</v>
      </c>
      <c r="C135" s="134">
        <f t="shared" ca="1" si="68"/>
        <v>37.201349439722222</v>
      </c>
      <c r="D135" s="131">
        <f t="shared" ca="1" si="69"/>
        <v>18.348827933462573</v>
      </c>
      <c r="E135" s="134">
        <f ca="1">($B$8+Auswahlblatt!$B$11)*9.81*$B$37</f>
        <v>165.54374999999999</v>
      </c>
      <c r="F135" s="135">
        <f t="shared" ca="1" si="70"/>
        <v>81.651172066537441</v>
      </c>
      <c r="G135" s="136">
        <f t="shared" ca="1" si="71"/>
        <v>202.7450994397222</v>
      </c>
      <c r="J135" s="168">
        <f t="shared" ca="1" si="72"/>
        <v>37.201349439722222</v>
      </c>
      <c r="K135" s="168">
        <f t="shared" ca="1" si="73"/>
        <v>165.54374999999999</v>
      </c>
      <c r="L135" s="148">
        <f t="shared" ca="1" si="53"/>
        <v>1314.9164410501551</v>
      </c>
      <c r="M135" s="148">
        <f t="shared" ca="1" si="54"/>
        <v>2575.5622467557964</v>
      </c>
      <c r="N135" s="148">
        <f t="shared" ca="1" si="55"/>
        <v>3738.1927317250456</v>
      </c>
      <c r="O135" s="148">
        <f t="shared" ca="1" si="74"/>
        <v>1743.6226678385185</v>
      </c>
      <c r="P135" s="148"/>
      <c r="Q135" s="148">
        <f t="shared" ca="1" si="75"/>
        <v>2164.3866964187837</v>
      </c>
      <c r="R135" s="148">
        <f t="shared" ca="1" si="76"/>
        <v>2575.5622467557964</v>
      </c>
      <c r="S135" s="148"/>
      <c r="V135" s="102">
        <f t="shared" ca="1" si="56"/>
        <v>202.7450994397222</v>
      </c>
      <c r="W135" s="3">
        <f t="shared" ca="1" si="57"/>
        <v>1517.6615404898773</v>
      </c>
      <c r="X135" s="166">
        <f t="shared" ca="1" si="58"/>
        <v>2778.3073461955187</v>
      </c>
      <c r="Y135" s="166">
        <f t="shared" ca="1" si="59"/>
        <v>3940.9378311647679</v>
      </c>
      <c r="Z135" s="166">
        <f t="shared" ca="1" si="77"/>
        <v>1946.3677672782408</v>
      </c>
      <c r="AA135" s="166">
        <f t="shared" ca="1" si="78"/>
        <v>2367.1317958585059</v>
      </c>
      <c r="AB135" s="166">
        <f t="shared" ca="1" si="79"/>
        <v>2778.3073461955187</v>
      </c>
      <c r="AC135" s="114"/>
      <c r="AD135" s="2">
        <f t="shared" si="80"/>
        <v>0</v>
      </c>
      <c r="AE135" s="2">
        <f t="shared" ca="1" si="60"/>
        <v>0</v>
      </c>
      <c r="AF135" s="134">
        <f t="shared" ca="1" si="61"/>
        <v>37.201349439722222</v>
      </c>
      <c r="AG135" s="135">
        <f t="shared" ca="1" si="62"/>
        <v>18.348827933462573</v>
      </c>
      <c r="AH135" s="134">
        <f t="shared" ca="1" si="63"/>
        <v>165.54374999999999</v>
      </c>
      <c r="AI135" s="135">
        <f t="shared" ca="1" si="64"/>
        <v>81.651172066537441</v>
      </c>
      <c r="AK135" s="136">
        <f t="shared" ca="1" si="81"/>
        <v>202.7450994397222</v>
      </c>
      <c r="AL135" s="102">
        <f t="shared" ca="1" si="65"/>
        <v>0</v>
      </c>
      <c r="AM135" s="3">
        <f t="shared" ca="1" si="82"/>
        <v>0</v>
      </c>
      <c r="AN135" s="142">
        <f t="shared" ca="1" si="66"/>
        <v>202.7450994397222</v>
      </c>
      <c r="AS135" s="148">
        <f t="shared" ca="1" si="67"/>
        <v>1690.0617630544639</v>
      </c>
      <c r="AT135" s="2">
        <f t="shared" ca="1" si="83"/>
        <v>176.98285396416392</v>
      </c>
      <c r="AU135" s="102">
        <f t="shared" ca="1" si="84"/>
        <v>113.00529713488328</v>
      </c>
      <c r="AV135" s="102">
        <f t="shared" ca="1" si="85"/>
        <v>1833.8870431893683</v>
      </c>
    </row>
    <row r="136" spans="1:48" x14ac:dyDescent="0.25">
      <c r="A136" s="2">
        <v>87</v>
      </c>
      <c r="B136" s="127">
        <f ca="1">Auswahlblatt!$B$4*A136/250</f>
        <v>36.54</v>
      </c>
      <c r="C136" s="134">
        <f t="shared" ca="1" si="68"/>
        <v>38.071527029375005</v>
      </c>
      <c r="D136" s="131">
        <f t="shared" ca="1" si="69"/>
        <v>18.697775326496025</v>
      </c>
      <c r="E136" s="134">
        <f ca="1">($B$8+Auswahlblatt!$B$11)*9.81*$B$37</f>
        <v>165.54374999999999</v>
      </c>
      <c r="F136" s="135">
        <f t="shared" ca="1" si="70"/>
        <v>81.302224673503972</v>
      </c>
      <c r="G136" s="136">
        <f t="shared" ca="1" si="71"/>
        <v>203.61527702937499</v>
      </c>
      <c r="J136" s="168">
        <f t="shared" ca="1" si="72"/>
        <v>38.071527029375005</v>
      </c>
      <c r="K136" s="168">
        <f t="shared" ca="1" si="73"/>
        <v>165.54374999999999</v>
      </c>
      <c r="L136" s="148">
        <f t="shared" ca="1" si="53"/>
        <v>1314.9164410501551</v>
      </c>
      <c r="M136" s="148">
        <f t="shared" ca="1" si="54"/>
        <v>2575.5622467557964</v>
      </c>
      <c r="N136" s="148">
        <f t="shared" ca="1" si="55"/>
        <v>3738.1927317250456</v>
      </c>
      <c r="O136" s="148">
        <f t="shared" ca="1" si="74"/>
        <v>1743.6226678385185</v>
      </c>
      <c r="P136" s="148"/>
      <c r="Q136" s="148">
        <f t="shared" ca="1" si="75"/>
        <v>2164.3866964187837</v>
      </c>
      <c r="R136" s="148">
        <f t="shared" ca="1" si="76"/>
        <v>2575.5622467557964</v>
      </c>
      <c r="S136" s="148"/>
      <c r="V136" s="102">
        <f t="shared" ca="1" si="56"/>
        <v>203.61527702937499</v>
      </c>
      <c r="W136" s="3">
        <f t="shared" ca="1" si="57"/>
        <v>1518.53171807953</v>
      </c>
      <c r="X136" s="166">
        <f t="shared" ca="1" si="58"/>
        <v>2779.1775237851716</v>
      </c>
      <c r="Y136" s="166">
        <f t="shared" ca="1" si="59"/>
        <v>3941.8080087544208</v>
      </c>
      <c r="Z136" s="166">
        <f t="shared" ca="1" si="77"/>
        <v>1947.2379448678935</v>
      </c>
      <c r="AA136" s="166">
        <f t="shared" ca="1" si="78"/>
        <v>2368.0019734481589</v>
      </c>
      <c r="AB136" s="166">
        <f t="shared" ca="1" si="79"/>
        <v>2779.1775237851716</v>
      </c>
      <c r="AC136" s="114"/>
      <c r="AD136" s="2">
        <f t="shared" si="80"/>
        <v>0</v>
      </c>
      <c r="AE136" s="2">
        <f t="shared" ca="1" si="60"/>
        <v>0</v>
      </c>
      <c r="AF136" s="134">
        <f t="shared" ca="1" si="61"/>
        <v>38.071527029375005</v>
      </c>
      <c r="AG136" s="135">
        <f t="shared" ca="1" si="62"/>
        <v>18.697775326496025</v>
      </c>
      <c r="AH136" s="134">
        <f t="shared" ca="1" si="63"/>
        <v>165.54374999999999</v>
      </c>
      <c r="AI136" s="135">
        <f t="shared" ca="1" si="64"/>
        <v>81.302224673503972</v>
      </c>
      <c r="AK136" s="136">
        <f t="shared" ca="1" si="81"/>
        <v>203.61527702937499</v>
      </c>
      <c r="AL136" s="102">
        <f t="shared" ca="1" si="65"/>
        <v>0</v>
      </c>
      <c r="AM136" s="3">
        <f t="shared" ca="1" si="82"/>
        <v>0</v>
      </c>
      <c r="AN136" s="142">
        <f t="shared" ca="1" si="66"/>
        <v>203.61527702937499</v>
      </c>
      <c r="AS136" s="148">
        <f t="shared" ca="1" si="67"/>
        <v>1709.7136440202132</v>
      </c>
      <c r="AT136" s="2">
        <f t="shared" ca="1" si="83"/>
        <v>179.04079412653789</v>
      </c>
      <c r="AU136" s="102">
        <f t="shared" ca="1" si="84"/>
        <v>111.70638567356281</v>
      </c>
      <c r="AV136" s="102">
        <f t="shared" ca="1" si="85"/>
        <v>1812.807881773399</v>
      </c>
    </row>
    <row r="137" spans="1:48" x14ac:dyDescent="0.25">
      <c r="A137" s="2">
        <v>88</v>
      </c>
      <c r="B137" s="127">
        <f ca="1">Auswahlblatt!$B$4*A137/250</f>
        <v>36.96</v>
      </c>
      <c r="C137" s="134">
        <f t="shared" ca="1" si="68"/>
        <v>38.951764475555564</v>
      </c>
      <c r="D137" s="131">
        <f t="shared" ca="1" si="69"/>
        <v>19.047735386984087</v>
      </c>
      <c r="E137" s="134">
        <f ca="1">($B$8+Auswahlblatt!$B$11)*9.81*$B$37</f>
        <v>165.54374999999999</v>
      </c>
      <c r="F137" s="135">
        <f t="shared" ca="1" si="70"/>
        <v>80.952264613015913</v>
      </c>
      <c r="G137" s="136">
        <f t="shared" ca="1" si="71"/>
        <v>204.49551447555555</v>
      </c>
      <c r="J137" s="168">
        <f t="shared" ca="1" si="72"/>
        <v>38.951764475555564</v>
      </c>
      <c r="K137" s="168">
        <f t="shared" ca="1" si="73"/>
        <v>165.54374999999999</v>
      </c>
      <c r="L137" s="148">
        <f t="shared" ca="1" si="53"/>
        <v>1314.9164410501551</v>
      </c>
      <c r="M137" s="148">
        <f t="shared" ca="1" si="54"/>
        <v>2575.5622467557964</v>
      </c>
      <c r="N137" s="148">
        <f t="shared" ca="1" si="55"/>
        <v>3738.1927317250456</v>
      </c>
      <c r="O137" s="148">
        <f t="shared" ca="1" si="74"/>
        <v>1743.6226678385185</v>
      </c>
      <c r="P137" s="148"/>
      <c r="Q137" s="148">
        <f t="shared" ca="1" si="75"/>
        <v>2164.3866964187837</v>
      </c>
      <c r="R137" s="148">
        <f t="shared" ca="1" si="76"/>
        <v>2575.5622467557964</v>
      </c>
      <c r="S137" s="148"/>
      <c r="V137" s="102">
        <f t="shared" ca="1" si="56"/>
        <v>204.49551447555555</v>
      </c>
      <c r="W137" s="3">
        <f t="shared" ca="1" si="57"/>
        <v>1519.4119555257107</v>
      </c>
      <c r="X137" s="166">
        <f t="shared" ca="1" si="58"/>
        <v>2780.0577612313518</v>
      </c>
      <c r="Y137" s="166">
        <f t="shared" ca="1" si="59"/>
        <v>3942.688246200601</v>
      </c>
      <c r="Z137" s="166">
        <f t="shared" ca="1" si="77"/>
        <v>1948.1181823140741</v>
      </c>
      <c r="AA137" s="166">
        <f t="shared" ca="1" si="78"/>
        <v>2368.8822108943391</v>
      </c>
      <c r="AB137" s="166">
        <f t="shared" ca="1" si="79"/>
        <v>2780.0577612313518</v>
      </c>
      <c r="AC137" s="114"/>
      <c r="AD137" s="2">
        <f t="shared" si="80"/>
        <v>0</v>
      </c>
      <c r="AE137" s="2">
        <f t="shared" ca="1" si="60"/>
        <v>0</v>
      </c>
      <c r="AF137" s="134">
        <f t="shared" ca="1" si="61"/>
        <v>38.951764475555564</v>
      </c>
      <c r="AG137" s="135">
        <f t="shared" ca="1" si="62"/>
        <v>19.047735386984087</v>
      </c>
      <c r="AH137" s="134">
        <f t="shared" ca="1" si="63"/>
        <v>165.54374999999999</v>
      </c>
      <c r="AI137" s="135">
        <f t="shared" ca="1" si="64"/>
        <v>80.952264613015913</v>
      </c>
      <c r="AK137" s="136">
        <f t="shared" ca="1" si="81"/>
        <v>204.49551447555555</v>
      </c>
      <c r="AL137" s="102">
        <f t="shared" ca="1" si="65"/>
        <v>0</v>
      </c>
      <c r="AM137" s="3">
        <f t="shared" ca="1" si="82"/>
        <v>0</v>
      </c>
      <c r="AN137" s="142">
        <f t="shared" ca="1" si="66"/>
        <v>204.49551447555555</v>
      </c>
      <c r="AS137" s="148">
        <f t="shared" ca="1" si="67"/>
        <v>1729.3655249859626</v>
      </c>
      <c r="AT137" s="2">
        <f t="shared" ca="1" si="83"/>
        <v>181.09873428891188</v>
      </c>
      <c r="AU137" s="102">
        <f t="shared" ca="1" si="84"/>
        <v>110.43699492727232</v>
      </c>
      <c r="AV137" s="102">
        <f t="shared" ca="1" si="85"/>
        <v>1792.2077922077922</v>
      </c>
    </row>
    <row r="138" spans="1:48" x14ac:dyDescent="0.25">
      <c r="A138" s="2">
        <v>89</v>
      </c>
      <c r="B138" s="127">
        <f ca="1">Auswahlblatt!$B$4*A138/250</f>
        <v>37.380000000000003</v>
      </c>
      <c r="C138" s="134">
        <f t="shared" ca="1" si="68"/>
        <v>39.842061778263883</v>
      </c>
      <c r="D138" s="131">
        <f t="shared" ca="1" si="69"/>
        <v>19.398643671295897</v>
      </c>
      <c r="E138" s="134">
        <f ca="1">($B$8+Auswahlblatt!$B$11)*9.81*$B$37</f>
        <v>165.54374999999999</v>
      </c>
      <c r="F138" s="135">
        <f t="shared" ca="1" si="70"/>
        <v>80.601356328704114</v>
      </c>
      <c r="G138" s="136">
        <f t="shared" ca="1" si="71"/>
        <v>205.38581177826387</v>
      </c>
      <c r="J138" s="168">
        <f t="shared" ca="1" si="72"/>
        <v>39.842061778263883</v>
      </c>
      <c r="K138" s="168">
        <f t="shared" ca="1" si="73"/>
        <v>165.54374999999999</v>
      </c>
      <c r="L138" s="148">
        <f t="shared" ca="1" si="53"/>
        <v>1314.9164410501551</v>
      </c>
      <c r="M138" s="148">
        <f t="shared" ca="1" si="54"/>
        <v>2575.5622467557964</v>
      </c>
      <c r="N138" s="148">
        <f t="shared" ca="1" si="55"/>
        <v>3738.1927317250456</v>
      </c>
      <c r="O138" s="148">
        <f t="shared" ca="1" si="74"/>
        <v>1743.6226678385185</v>
      </c>
      <c r="P138" s="148"/>
      <c r="Q138" s="148">
        <f t="shared" ca="1" si="75"/>
        <v>2164.3866964187837</v>
      </c>
      <c r="R138" s="148">
        <f t="shared" ca="1" si="76"/>
        <v>2575.5622467557964</v>
      </c>
      <c r="S138" s="148"/>
      <c r="V138" s="102">
        <f t="shared" ca="1" si="56"/>
        <v>205.38581177826387</v>
      </c>
      <c r="W138" s="3">
        <f t="shared" ca="1" si="57"/>
        <v>1520.3022528284189</v>
      </c>
      <c r="X138" s="166">
        <f t="shared" ca="1" si="58"/>
        <v>2780.9480585340602</v>
      </c>
      <c r="Y138" s="166">
        <f t="shared" ca="1" si="59"/>
        <v>3943.5785435033094</v>
      </c>
      <c r="Z138" s="166">
        <f t="shared" ca="1" si="77"/>
        <v>1949.0084796167823</v>
      </c>
      <c r="AA138" s="166">
        <f t="shared" ca="1" si="78"/>
        <v>2369.7725081970475</v>
      </c>
      <c r="AB138" s="166">
        <f t="shared" ca="1" si="79"/>
        <v>2780.9480585340602</v>
      </c>
      <c r="AC138" s="114"/>
      <c r="AD138" s="2">
        <f t="shared" si="80"/>
        <v>0</v>
      </c>
      <c r="AE138" s="2">
        <f t="shared" ca="1" si="60"/>
        <v>0</v>
      </c>
      <c r="AF138" s="134">
        <f t="shared" ca="1" si="61"/>
        <v>39.842061778263883</v>
      </c>
      <c r="AG138" s="135">
        <f t="shared" ca="1" si="62"/>
        <v>19.398643671295897</v>
      </c>
      <c r="AH138" s="134">
        <f t="shared" ca="1" si="63"/>
        <v>165.54374999999999</v>
      </c>
      <c r="AI138" s="135">
        <f t="shared" ca="1" si="64"/>
        <v>80.601356328704114</v>
      </c>
      <c r="AK138" s="136">
        <f t="shared" ca="1" si="81"/>
        <v>205.38581177826387</v>
      </c>
      <c r="AL138" s="102">
        <f t="shared" ca="1" si="65"/>
        <v>0</v>
      </c>
      <c r="AM138" s="3">
        <f t="shared" ca="1" si="82"/>
        <v>0</v>
      </c>
      <c r="AN138" s="142">
        <f t="shared" ca="1" si="66"/>
        <v>205.38581177826387</v>
      </c>
      <c r="AS138" s="148">
        <f t="shared" ca="1" si="67"/>
        <v>1749.0174059517126</v>
      </c>
      <c r="AT138" s="2">
        <f t="shared" ca="1" si="83"/>
        <v>183.15667445128591</v>
      </c>
      <c r="AU138" s="102">
        <f t="shared" ca="1" si="84"/>
        <v>109.19612981572992</v>
      </c>
      <c r="AV138" s="102">
        <f t="shared" ca="1" si="85"/>
        <v>1772.0706260032098</v>
      </c>
    </row>
    <row r="139" spans="1:48" x14ac:dyDescent="0.25">
      <c r="A139" s="2">
        <v>90</v>
      </c>
      <c r="B139" s="127">
        <f ca="1">Auswahlblatt!$B$4*A139/250</f>
        <v>37.799999999999997</v>
      </c>
      <c r="C139" s="134">
        <f t="shared" ca="1" si="68"/>
        <v>40.742418937499998</v>
      </c>
      <c r="D139" s="131">
        <f t="shared" ca="1" si="69"/>
        <v>19.750436564578415</v>
      </c>
      <c r="E139" s="134">
        <f ca="1">($B$8+Auswahlblatt!$B$11)*9.81*$B$37</f>
        <v>165.54374999999999</v>
      </c>
      <c r="F139" s="135">
        <f t="shared" ca="1" si="70"/>
        <v>80.249563435421592</v>
      </c>
      <c r="G139" s="136">
        <f t="shared" ca="1" si="71"/>
        <v>206.28616893749998</v>
      </c>
      <c r="J139" s="168">
        <f t="shared" ca="1" si="72"/>
        <v>40.742418937499998</v>
      </c>
      <c r="K139" s="168">
        <f t="shared" ca="1" si="73"/>
        <v>165.54374999999999</v>
      </c>
      <c r="L139" s="148">
        <f t="shared" ca="1" si="53"/>
        <v>1314.9164410501551</v>
      </c>
      <c r="M139" s="148">
        <f t="shared" ca="1" si="54"/>
        <v>2575.5622467557964</v>
      </c>
      <c r="N139" s="148">
        <f t="shared" ca="1" si="55"/>
        <v>3738.1927317250456</v>
      </c>
      <c r="O139" s="148">
        <f t="shared" ca="1" si="74"/>
        <v>1743.6226678385185</v>
      </c>
      <c r="P139" s="148"/>
      <c r="Q139" s="148">
        <f t="shared" ca="1" si="75"/>
        <v>2164.3866964187837</v>
      </c>
      <c r="R139" s="148">
        <f t="shared" ca="1" si="76"/>
        <v>2575.5622467557964</v>
      </c>
      <c r="S139" s="148"/>
      <c r="V139" s="102">
        <f t="shared" ca="1" si="56"/>
        <v>206.28616893749998</v>
      </c>
      <c r="W139" s="3">
        <f t="shared" ca="1" si="57"/>
        <v>1521.202609987655</v>
      </c>
      <c r="X139" s="166">
        <f t="shared" ca="1" si="58"/>
        <v>2781.8484156932964</v>
      </c>
      <c r="Y139" s="166">
        <f t="shared" ca="1" si="59"/>
        <v>3944.4789006625456</v>
      </c>
      <c r="Z139" s="166">
        <f t="shared" ca="1" si="77"/>
        <v>1949.9088367760185</v>
      </c>
      <c r="AA139" s="166">
        <f t="shared" ca="1" si="78"/>
        <v>2370.6728653562836</v>
      </c>
      <c r="AB139" s="166">
        <f t="shared" ca="1" si="79"/>
        <v>2781.8484156932964</v>
      </c>
      <c r="AC139" s="114"/>
      <c r="AD139" s="2">
        <f t="shared" si="80"/>
        <v>0</v>
      </c>
      <c r="AE139" s="2">
        <f t="shared" ca="1" si="60"/>
        <v>0</v>
      </c>
      <c r="AF139" s="134">
        <f t="shared" ca="1" si="61"/>
        <v>40.742418937499998</v>
      </c>
      <c r="AG139" s="135">
        <f t="shared" ca="1" si="62"/>
        <v>19.750436564578415</v>
      </c>
      <c r="AH139" s="134">
        <f t="shared" ca="1" si="63"/>
        <v>165.54374999999999</v>
      </c>
      <c r="AI139" s="135">
        <f t="shared" ca="1" si="64"/>
        <v>80.249563435421592</v>
      </c>
      <c r="AK139" s="136">
        <f t="shared" ca="1" si="81"/>
        <v>206.28616893749998</v>
      </c>
      <c r="AL139" s="102">
        <f t="shared" ca="1" si="65"/>
        <v>0</v>
      </c>
      <c r="AM139" s="3">
        <f t="shared" ca="1" si="82"/>
        <v>0</v>
      </c>
      <c r="AN139" s="142">
        <f t="shared" ca="1" si="66"/>
        <v>206.28616893749998</v>
      </c>
      <c r="AS139" s="148">
        <f t="shared" ca="1" si="67"/>
        <v>1768.6692869174622</v>
      </c>
      <c r="AT139" s="2">
        <f t="shared" ca="1" si="83"/>
        <v>185.2146146136599</v>
      </c>
      <c r="AU139" s="102">
        <f t="shared" ca="1" si="84"/>
        <v>107.98283948444404</v>
      </c>
      <c r="AV139" s="102">
        <f t="shared" ca="1" si="85"/>
        <v>1752.3809523809523</v>
      </c>
    </row>
    <row r="140" spans="1:48" x14ac:dyDescent="0.25">
      <c r="A140" s="2">
        <v>91</v>
      </c>
      <c r="B140" s="127">
        <f ca="1">Auswahlblatt!$B$4*A140/250</f>
        <v>38.22</v>
      </c>
      <c r="C140" s="134">
        <f t="shared" ca="1" si="68"/>
        <v>41.652835953263896</v>
      </c>
      <c r="D140" s="131">
        <f t="shared" ca="1" si="69"/>
        <v>20.103051293837094</v>
      </c>
      <c r="E140" s="134">
        <f ca="1">($B$8+Auswahlblatt!$B$11)*9.81*$B$37</f>
        <v>165.54374999999999</v>
      </c>
      <c r="F140" s="135">
        <f t="shared" ca="1" si="70"/>
        <v>79.896948706162902</v>
      </c>
      <c r="G140" s="136">
        <f t="shared" ca="1" si="71"/>
        <v>207.19658595326388</v>
      </c>
      <c r="J140" s="168">
        <f t="shared" ca="1" si="72"/>
        <v>41.652835953263896</v>
      </c>
      <c r="K140" s="168">
        <f t="shared" ca="1" si="73"/>
        <v>165.54374999999999</v>
      </c>
      <c r="L140" s="148">
        <f t="shared" ca="1" si="53"/>
        <v>1314.9164410501551</v>
      </c>
      <c r="M140" s="148">
        <f t="shared" ca="1" si="54"/>
        <v>2575.5622467557964</v>
      </c>
      <c r="N140" s="148">
        <f t="shared" ca="1" si="55"/>
        <v>3738.1927317250456</v>
      </c>
      <c r="O140" s="148">
        <f t="shared" ca="1" si="74"/>
        <v>1743.6226678385185</v>
      </c>
      <c r="P140" s="148"/>
      <c r="Q140" s="148">
        <f t="shared" ca="1" si="75"/>
        <v>2164.3866964187837</v>
      </c>
      <c r="R140" s="148">
        <f t="shared" ca="1" si="76"/>
        <v>2575.5622467557964</v>
      </c>
      <c r="S140" s="148"/>
      <c r="V140" s="102">
        <f t="shared" ca="1" si="56"/>
        <v>207.19658595326388</v>
      </c>
      <c r="W140" s="3">
        <f t="shared" ca="1" si="57"/>
        <v>1522.1130270034189</v>
      </c>
      <c r="X140" s="166">
        <f t="shared" ca="1" si="58"/>
        <v>2782.7588327090602</v>
      </c>
      <c r="Y140" s="166">
        <f t="shared" ca="1" si="59"/>
        <v>3945.3893176783095</v>
      </c>
      <c r="Z140" s="166">
        <f t="shared" ca="1" si="77"/>
        <v>1950.8192537917823</v>
      </c>
      <c r="AA140" s="166">
        <f t="shared" ca="1" si="78"/>
        <v>2371.5832823720475</v>
      </c>
      <c r="AB140" s="166">
        <f t="shared" ca="1" si="79"/>
        <v>2782.7588327090602</v>
      </c>
      <c r="AC140" s="114"/>
      <c r="AD140" s="2">
        <f t="shared" si="80"/>
        <v>0</v>
      </c>
      <c r="AE140" s="2">
        <f t="shared" ca="1" si="60"/>
        <v>0</v>
      </c>
      <c r="AF140" s="134">
        <f t="shared" ca="1" si="61"/>
        <v>41.652835953263896</v>
      </c>
      <c r="AG140" s="135">
        <f t="shared" ca="1" si="62"/>
        <v>20.103051293837094</v>
      </c>
      <c r="AH140" s="134">
        <f t="shared" ca="1" si="63"/>
        <v>165.54374999999999</v>
      </c>
      <c r="AI140" s="135">
        <f t="shared" ca="1" si="64"/>
        <v>79.896948706162902</v>
      </c>
      <c r="AK140" s="136">
        <f t="shared" ca="1" si="81"/>
        <v>207.19658595326388</v>
      </c>
      <c r="AL140" s="102">
        <f t="shared" ca="1" si="65"/>
        <v>0</v>
      </c>
      <c r="AM140" s="3">
        <f t="shared" ca="1" si="82"/>
        <v>0</v>
      </c>
      <c r="AN140" s="142">
        <f t="shared" ca="1" si="66"/>
        <v>207.19658595326388</v>
      </c>
      <c r="AS140" s="148">
        <f t="shared" ca="1" si="67"/>
        <v>1788.3211678832115</v>
      </c>
      <c r="AT140" s="2">
        <f t="shared" ca="1" si="83"/>
        <v>187.27255477603387</v>
      </c>
      <c r="AU140" s="102">
        <f t="shared" ca="1" si="84"/>
        <v>106.79621487472488</v>
      </c>
      <c r="AV140" s="102">
        <f t="shared" ca="1" si="85"/>
        <v>1733.1240188383047</v>
      </c>
    </row>
    <row r="141" spans="1:48" x14ac:dyDescent="0.25">
      <c r="A141" s="2">
        <v>92</v>
      </c>
      <c r="B141" s="127">
        <f ca="1">Auswahlblatt!$B$4*A141/250</f>
        <v>38.64</v>
      </c>
      <c r="C141" s="134">
        <f t="shared" ca="1" si="68"/>
        <v>42.573312825555547</v>
      </c>
      <c r="D141" s="131">
        <f t="shared" ca="1" si="69"/>
        <v>20.456425940068474</v>
      </c>
      <c r="E141" s="134">
        <f ca="1">($B$8+Auswahlblatt!$B$11)*9.81*$B$37</f>
        <v>165.54374999999999</v>
      </c>
      <c r="F141" s="135">
        <f t="shared" ca="1" si="70"/>
        <v>79.543574059931515</v>
      </c>
      <c r="G141" s="136">
        <f t="shared" ca="1" si="71"/>
        <v>208.11706282555554</v>
      </c>
      <c r="J141" s="168">
        <f t="shared" ca="1" si="72"/>
        <v>42.573312825555547</v>
      </c>
      <c r="K141" s="168">
        <f t="shared" ca="1" si="73"/>
        <v>165.54374999999999</v>
      </c>
      <c r="L141" s="148">
        <f t="shared" ca="1" si="53"/>
        <v>1314.9164410501551</v>
      </c>
      <c r="M141" s="148">
        <f t="shared" ca="1" si="54"/>
        <v>2575.5622467557964</v>
      </c>
      <c r="N141" s="148">
        <f t="shared" ca="1" si="55"/>
        <v>3738.1927317250456</v>
      </c>
      <c r="O141" s="148">
        <f t="shared" ca="1" si="74"/>
        <v>1743.6226678385185</v>
      </c>
      <c r="P141" s="148"/>
      <c r="Q141" s="148">
        <f t="shared" ca="1" si="75"/>
        <v>2164.3866964187837</v>
      </c>
      <c r="R141" s="148">
        <f t="shared" ca="1" si="76"/>
        <v>2575.5622467557964</v>
      </c>
      <c r="S141" s="148"/>
      <c r="V141" s="102">
        <f t="shared" ca="1" si="56"/>
        <v>208.11706282555554</v>
      </c>
      <c r="W141" s="3">
        <f t="shared" ca="1" si="57"/>
        <v>1523.0335038757107</v>
      </c>
      <c r="X141" s="166">
        <f t="shared" ca="1" si="58"/>
        <v>2783.6793095813518</v>
      </c>
      <c r="Y141" s="166">
        <f t="shared" ca="1" si="59"/>
        <v>3946.3097945506011</v>
      </c>
      <c r="Z141" s="166">
        <f t="shared" ca="1" si="77"/>
        <v>1951.7397306640742</v>
      </c>
      <c r="AA141" s="166">
        <f t="shared" ca="1" si="78"/>
        <v>2372.5037592443391</v>
      </c>
      <c r="AB141" s="166">
        <f t="shared" ca="1" si="79"/>
        <v>2783.6793095813518</v>
      </c>
      <c r="AC141" s="114"/>
      <c r="AD141" s="2">
        <f t="shared" si="80"/>
        <v>0</v>
      </c>
      <c r="AE141" s="2">
        <f t="shared" ca="1" si="60"/>
        <v>0</v>
      </c>
      <c r="AF141" s="134">
        <f t="shared" ca="1" si="61"/>
        <v>42.573312825555547</v>
      </c>
      <c r="AG141" s="135">
        <f t="shared" ca="1" si="62"/>
        <v>20.456425940068474</v>
      </c>
      <c r="AH141" s="134">
        <f t="shared" ca="1" si="63"/>
        <v>165.54374999999999</v>
      </c>
      <c r="AI141" s="135">
        <f t="shared" ca="1" si="64"/>
        <v>79.543574059931515</v>
      </c>
      <c r="AK141" s="136">
        <f t="shared" ca="1" si="81"/>
        <v>208.11706282555554</v>
      </c>
      <c r="AL141" s="102">
        <f t="shared" ca="1" si="65"/>
        <v>0</v>
      </c>
      <c r="AM141" s="3">
        <f t="shared" ca="1" si="82"/>
        <v>0</v>
      </c>
      <c r="AN141" s="142">
        <f t="shared" ca="1" si="66"/>
        <v>208.11706282555554</v>
      </c>
      <c r="AS141" s="148">
        <f t="shared" ca="1" si="67"/>
        <v>1807.9730488489611</v>
      </c>
      <c r="AT141" s="2">
        <f t="shared" ca="1" si="83"/>
        <v>189.33049493840787</v>
      </c>
      <c r="AU141" s="102">
        <f t="shared" ca="1" si="84"/>
        <v>105.63538645217353</v>
      </c>
      <c r="AV141" s="102">
        <f t="shared" ca="1" si="85"/>
        <v>1714.2857142857147</v>
      </c>
    </row>
    <row r="142" spans="1:48" x14ac:dyDescent="0.25">
      <c r="A142" s="2">
        <v>93</v>
      </c>
      <c r="B142" s="127">
        <f ca="1">Auswahlblatt!$B$4*A142/250</f>
        <v>39.06</v>
      </c>
      <c r="C142" s="134">
        <f t="shared" ca="1" si="68"/>
        <v>43.503849554375002</v>
      </c>
      <c r="D142" s="131">
        <f t="shared" ca="1" si="69"/>
        <v>20.810499449461172</v>
      </c>
      <c r="E142" s="134">
        <f ca="1">($B$8+Auswahlblatt!$B$11)*9.81*$B$37</f>
        <v>165.54374999999999</v>
      </c>
      <c r="F142" s="135">
        <f t="shared" ca="1" si="70"/>
        <v>79.189500550538824</v>
      </c>
      <c r="G142" s="136">
        <f t="shared" ca="1" si="71"/>
        <v>209.04759955437498</v>
      </c>
      <c r="J142" s="168">
        <f t="shared" ca="1" si="72"/>
        <v>43.503849554375002</v>
      </c>
      <c r="K142" s="168">
        <f t="shared" ca="1" si="73"/>
        <v>165.54374999999999</v>
      </c>
      <c r="L142" s="148">
        <f t="shared" ca="1" si="53"/>
        <v>1314.9164410501551</v>
      </c>
      <c r="M142" s="148">
        <f t="shared" ca="1" si="54"/>
        <v>2575.5622467557964</v>
      </c>
      <c r="N142" s="148">
        <f t="shared" ca="1" si="55"/>
        <v>3738.1927317250456</v>
      </c>
      <c r="O142" s="148">
        <f t="shared" ca="1" si="74"/>
        <v>1743.6226678385185</v>
      </c>
      <c r="P142" s="148"/>
      <c r="Q142" s="148">
        <f t="shared" ca="1" si="75"/>
        <v>2164.3866964187837</v>
      </c>
      <c r="R142" s="148">
        <f t="shared" ca="1" si="76"/>
        <v>2575.5622467557964</v>
      </c>
      <c r="S142" s="148"/>
      <c r="V142" s="102">
        <f t="shared" ca="1" si="56"/>
        <v>209.04759955437498</v>
      </c>
      <c r="W142" s="3">
        <f t="shared" ca="1" si="57"/>
        <v>1523.9640406045301</v>
      </c>
      <c r="X142" s="166">
        <f t="shared" ca="1" si="58"/>
        <v>2784.6098463101716</v>
      </c>
      <c r="Y142" s="166">
        <f t="shared" ca="1" si="59"/>
        <v>3947.2403312794204</v>
      </c>
      <c r="Z142" s="166">
        <f t="shared" ca="1" si="77"/>
        <v>1952.6702673928935</v>
      </c>
      <c r="AA142" s="166">
        <f t="shared" ca="1" si="78"/>
        <v>2373.4342959731584</v>
      </c>
      <c r="AB142" s="166">
        <f t="shared" ca="1" si="79"/>
        <v>2784.6098463101716</v>
      </c>
      <c r="AC142" s="114"/>
      <c r="AD142" s="2">
        <f t="shared" si="80"/>
        <v>0</v>
      </c>
      <c r="AE142" s="2">
        <f t="shared" ca="1" si="60"/>
        <v>0</v>
      </c>
      <c r="AF142" s="134">
        <f t="shared" ca="1" si="61"/>
        <v>43.503849554375002</v>
      </c>
      <c r="AG142" s="135">
        <f t="shared" ca="1" si="62"/>
        <v>20.810499449461172</v>
      </c>
      <c r="AH142" s="134">
        <f t="shared" ca="1" si="63"/>
        <v>165.54374999999999</v>
      </c>
      <c r="AI142" s="135">
        <f t="shared" ca="1" si="64"/>
        <v>79.189500550538824</v>
      </c>
      <c r="AK142" s="136">
        <f t="shared" ca="1" si="81"/>
        <v>209.04759955437498</v>
      </c>
      <c r="AL142" s="102">
        <f t="shared" ca="1" si="65"/>
        <v>0</v>
      </c>
      <c r="AM142" s="3">
        <f t="shared" ca="1" si="82"/>
        <v>0</v>
      </c>
      <c r="AN142" s="142">
        <f t="shared" ca="1" si="66"/>
        <v>209.04759955437498</v>
      </c>
      <c r="AS142" s="148">
        <f t="shared" ca="1" si="67"/>
        <v>1827.6249298147109</v>
      </c>
      <c r="AT142" s="2">
        <f t="shared" ca="1" si="83"/>
        <v>191.38843510078189</v>
      </c>
      <c r="AU142" s="102">
        <f t="shared" ca="1" si="84"/>
        <v>104.49952208172004</v>
      </c>
      <c r="AV142" s="102">
        <f t="shared" ca="1" si="85"/>
        <v>1695.8525345622118</v>
      </c>
    </row>
    <row r="143" spans="1:48" x14ac:dyDescent="0.25">
      <c r="A143" s="2">
        <v>94</v>
      </c>
      <c r="B143" s="127">
        <f ca="1">Auswahlblatt!$B$4*A143/250</f>
        <v>39.479999999999997</v>
      </c>
      <c r="C143" s="134">
        <f t="shared" ca="1" si="68"/>
        <v>44.444446139722224</v>
      </c>
      <c r="D143" s="131">
        <f t="shared" ca="1" si="69"/>
        <v>21.165211643681971</v>
      </c>
      <c r="E143" s="134">
        <f ca="1">($B$8+Auswahlblatt!$B$11)*9.81*$B$37</f>
        <v>165.54374999999999</v>
      </c>
      <c r="F143" s="135">
        <f t="shared" ca="1" si="70"/>
        <v>78.834788356318015</v>
      </c>
      <c r="G143" s="136">
        <f t="shared" ca="1" si="71"/>
        <v>209.98819613972222</v>
      </c>
      <c r="J143" s="168">
        <f t="shared" ca="1" si="72"/>
        <v>44.444446139722224</v>
      </c>
      <c r="K143" s="168">
        <f t="shared" ca="1" si="73"/>
        <v>165.54374999999999</v>
      </c>
      <c r="L143" s="148">
        <f t="shared" ca="1" si="53"/>
        <v>1314.9164410501551</v>
      </c>
      <c r="M143" s="148">
        <f t="shared" ca="1" si="54"/>
        <v>2575.5622467557964</v>
      </c>
      <c r="N143" s="148">
        <f t="shared" ca="1" si="55"/>
        <v>3738.1927317250456</v>
      </c>
      <c r="O143" s="148">
        <f t="shared" ca="1" si="74"/>
        <v>1743.6226678385185</v>
      </c>
      <c r="P143" s="148"/>
      <c r="Q143" s="148">
        <f t="shared" ca="1" si="75"/>
        <v>2164.3866964187837</v>
      </c>
      <c r="R143" s="148">
        <f t="shared" ca="1" si="76"/>
        <v>2575.5622467557964</v>
      </c>
      <c r="S143" s="148"/>
      <c r="V143" s="102">
        <f t="shared" ca="1" si="56"/>
        <v>209.98819613972222</v>
      </c>
      <c r="W143" s="3">
        <f t="shared" ca="1" si="57"/>
        <v>1524.9046371898773</v>
      </c>
      <c r="X143" s="166">
        <f t="shared" ca="1" si="58"/>
        <v>2785.5504428955187</v>
      </c>
      <c r="Y143" s="166">
        <f t="shared" ca="1" si="59"/>
        <v>3948.1809278647679</v>
      </c>
      <c r="Z143" s="166">
        <f t="shared" ca="1" si="77"/>
        <v>1953.6108639782408</v>
      </c>
      <c r="AA143" s="166">
        <f t="shared" ca="1" si="78"/>
        <v>2374.374892558506</v>
      </c>
      <c r="AB143" s="166">
        <f t="shared" ca="1" si="79"/>
        <v>2785.5504428955187</v>
      </c>
      <c r="AC143" s="114"/>
      <c r="AD143" s="2">
        <f t="shared" si="80"/>
        <v>0</v>
      </c>
      <c r="AE143" s="2">
        <f t="shared" ca="1" si="60"/>
        <v>0</v>
      </c>
      <c r="AF143" s="134">
        <f t="shared" ca="1" si="61"/>
        <v>44.444446139722224</v>
      </c>
      <c r="AG143" s="135">
        <f t="shared" ca="1" si="62"/>
        <v>21.165211643681971</v>
      </c>
      <c r="AH143" s="134">
        <f t="shared" ca="1" si="63"/>
        <v>165.54374999999999</v>
      </c>
      <c r="AI143" s="135">
        <f t="shared" ca="1" si="64"/>
        <v>78.834788356318015</v>
      </c>
      <c r="AK143" s="136">
        <f t="shared" ca="1" si="81"/>
        <v>209.98819613972222</v>
      </c>
      <c r="AL143" s="102">
        <f t="shared" ca="1" si="65"/>
        <v>0</v>
      </c>
      <c r="AM143" s="3">
        <f t="shared" ca="1" si="82"/>
        <v>0</v>
      </c>
      <c r="AN143" s="142">
        <f t="shared" ca="1" si="66"/>
        <v>209.98819613972222</v>
      </c>
      <c r="AS143" s="148">
        <f t="shared" ca="1" si="67"/>
        <v>1847.2768107804604</v>
      </c>
      <c r="AT143" s="2">
        <f t="shared" ca="1" si="83"/>
        <v>193.44637526315589</v>
      </c>
      <c r="AU143" s="102">
        <f t="shared" ca="1" si="84"/>
        <v>103.38782503829749</v>
      </c>
      <c r="AV143" s="102">
        <f t="shared" ca="1" si="85"/>
        <v>1677.8115501519758</v>
      </c>
    </row>
    <row r="144" spans="1:48" x14ac:dyDescent="0.25">
      <c r="A144" s="2">
        <v>95</v>
      </c>
      <c r="B144" s="127">
        <f ca="1">Auswahlblatt!$B$4*A144/250</f>
        <v>39.9</v>
      </c>
      <c r="C144" s="134">
        <f t="shared" ca="1" si="68"/>
        <v>45.395102581597229</v>
      </c>
      <c r="D144" s="131">
        <f t="shared" ca="1" si="69"/>
        <v>21.520503229265028</v>
      </c>
      <c r="E144" s="134">
        <f ca="1">($B$8+Auswahlblatt!$B$11)*9.81*$B$37</f>
        <v>165.54374999999999</v>
      </c>
      <c r="F144" s="135">
        <f t="shared" ca="1" si="70"/>
        <v>78.479496770734968</v>
      </c>
      <c r="G144" s="136">
        <f t="shared" ca="1" si="71"/>
        <v>210.93885258159722</v>
      </c>
      <c r="J144" s="168">
        <f t="shared" ca="1" si="72"/>
        <v>45.395102581597229</v>
      </c>
      <c r="K144" s="168">
        <f t="shared" ca="1" si="73"/>
        <v>165.54374999999999</v>
      </c>
      <c r="L144" s="148">
        <f t="shared" ca="1" si="53"/>
        <v>1314.9164410501551</v>
      </c>
      <c r="M144" s="148">
        <f t="shared" ca="1" si="54"/>
        <v>2575.5622467557964</v>
      </c>
      <c r="N144" s="148">
        <f t="shared" ca="1" si="55"/>
        <v>3738.1927317250456</v>
      </c>
      <c r="O144" s="148">
        <f t="shared" ca="1" si="74"/>
        <v>1743.6226678385185</v>
      </c>
      <c r="P144" s="148"/>
      <c r="Q144" s="148">
        <f t="shared" ca="1" si="75"/>
        <v>2164.3866964187837</v>
      </c>
      <c r="R144" s="148">
        <f t="shared" ca="1" si="76"/>
        <v>2575.5622467557964</v>
      </c>
      <c r="S144" s="148"/>
      <c r="V144" s="102">
        <f t="shared" ca="1" si="56"/>
        <v>210.93885258159722</v>
      </c>
      <c r="W144" s="3">
        <f t="shared" ca="1" si="57"/>
        <v>1525.8552936317524</v>
      </c>
      <c r="X144" s="166">
        <f t="shared" ca="1" si="58"/>
        <v>2786.5010993373935</v>
      </c>
      <c r="Y144" s="166">
        <f t="shared" ca="1" si="59"/>
        <v>3949.1315843066427</v>
      </c>
      <c r="Z144" s="166">
        <f t="shared" ca="1" si="77"/>
        <v>1954.5615204201158</v>
      </c>
      <c r="AA144" s="166">
        <f t="shared" ca="1" si="78"/>
        <v>2375.3255490003808</v>
      </c>
      <c r="AB144" s="166">
        <f t="shared" ca="1" si="79"/>
        <v>2786.5010993373935</v>
      </c>
      <c r="AC144" s="114"/>
      <c r="AD144" s="2">
        <f t="shared" si="80"/>
        <v>0</v>
      </c>
      <c r="AE144" s="2">
        <f t="shared" ca="1" si="60"/>
        <v>0</v>
      </c>
      <c r="AF144" s="134">
        <f t="shared" ca="1" si="61"/>
        <v>45.395102581597229</v>
      </c>
      <c r="AG144" s="135">
        <f t="shared" ca="1" si="62"/>
        <v>21.520503229265028</v>
      </c>
      <c r="AH144" s="134">
        <f t="shared" ca="1" si="63"/>
        <v>165.54374999999999</v>
      </c>
      <c r="AI144" s="135">
        <f t="shared" ca="1" si="64"/>
        <v>78.479496770734968</v>
      </c>
      <c r="AK144" s="136">
        <f t="shared" ca="1" si="81"/>
        <v>210.93885258159722</v>
      </c>
      <c r="AL144" s="102">
        <f t="shared" ca="1" si="65"/>
        <v>0</v>
      </c>
      <c r="AM144" s="3">
        <f t="shared" ca="1" si="82"/>
        <v>0</v>
      </c>
      <c r="AN144" s="142">
        <f t="shared" ca="1" si="66"/>
        <v>210.93885258159722</v>
      </c>
      <c r="AS144" s="148">
        <f t="shared" ca="1" si="67"/>
        <v>1866.92869174621</v>
      </c>
      <c r="AT144" s="2">
        <f t="shared" ca="1" si="83"/>
        <v>195.50431542552991</v>
      </c>
      <c r="AU144" s="102">
        <f t="shared" ca="1" si="84"/>
        <v>102.29953214315751</v>
      </c>
      <c r="AV144" s="102">
        <f t="shared" ca="1" si="85"/>
        <v>1660.1503759398495</v>
      </c>
    </row>
    <row r="145" spans="1:48" x14ac:dyDescent="0.25">
      <c r="A145" s="2">
        <v>96</v>
      </c>
      <c r="B145" s="127">
        <f ca="1">Auswahlblatt!$B$4*A145/250</f>
        <v>40.32</v>
      </c>
      <c r="C145" s="134">
        <f t="shared" ca="1" si="68"/>
        <v>46.355818879999994</v>
      </c>
      <c r="D145" s="131">
        <f t="shared" ca="1" si="69"/>
        <v>21.876315806122086</v>
      </c>
      <c r="E145" s="134">
        <f ca="1">($B$8+Auswahlblatt!$B$11)*9.81*$B$37</f>
        <v>165.54374999999999</v>
      </c>
      <c r="F145" s="135">
        <f t="shared" ca="1" si="70"/>
        <v>78.123684193877921</v>
      </c>
      <c r="G145" s="136">
        <f t="shared" ca="1" si="71"/>
        <v>211.89956887999998</v>
      </c>
      <c r="J145" s="168">
        <f t="shared" ca="1" si="72"/>
        <v>46.355818879999994</v>
      </c>
      <c r="K145" s="168">
        <f t="shared" ca="1" si="73"/>
        <v>165.54374999999999</v>
      </c>
      <c r="L145" s="148">
        <f t="shared" ca="1" si="53"/>
        <v>1314.9164410501551</v>
      </c>
      <c r="M145" s="148">
        <f t="shared" ca="1" si="54"/>
        <v>2575.5622467557964</v>
      </c>
      <c r="N145" s="148">
        <f t="shared" ca="1" si="55"/>
        <v>3738.1927317250456</v>
      </c>
      <c r="O145" s="148">
        <f t="shared" ca="1" si="74"/>
        <v>1743.6226678385185</v>
      </c>
      <c r="P145" s="148"/>
      <c r="Q145" s="148">
        <f t="shared" ca="1" si="75"/>
        <v>2164.3866964187837</v>
      </c>
      <c r="R145" s="148">
        <f t="shared" ca="1" si="76"/>
        <v>2575.5622467557964</v>
      </c>
      <c r="S145" s="148"/>
      <c r="V145" s="102">
        <f t="shared" ca="1" si="56"/>
        <v>211.89956887999998</v>
      </c>
      <c r="W145" s="3">
        <f t="shared" ca="1" si="57"/>
        <v>1526.8160099301551</v>
      </c>
      <c r="X145" s="166">
        <f t="shared" ca="1" si="58"/>
        <v>2787.4618156357965</v>
      </c>
      <c r="Y145" s="166">
        <f t="shared" ca="1" si="59"/>
        <v>3950.0923006050457</v>
      </c>
      <c r="Z145" s="166">
        <f t="shared" ca="1" si="77"/>
        <v>1955.5222367185186</v>
      </c>
      <c r="AA145" s="166">
        <f t="shared" ca="1" si="78"/>
        <v>2376.2862652987837</v>
      </c>
      <c r="AB145" s="166">
        <f t="shared" ca="1" si="79"/>
        <v>2787.4618156357965</v>
      </c>
      <c r="AC145" s="114"/>
      <c r="AD145" s="2">
        <f t="shared" si="80"/>
        <v>0</v>
      </c>
      <c r="AE145" s="2">
        <f t="shared" ca="1" si="60"/>
        <v>0</v>
      </c>
      <c r="AF145" s="134">
        <f t="shared" ca="1" si="61"/>
        <v>46.355818879999994</v>
      </c>
      <c r="AG145" s="135">
        <f t="shared" ca="1" si="62"/>
        <v>21.876315806122086</v>
      </c>
      <c r="AH145" s="134">
        <f t="shared" ca="1" si="63"/>
        <v>165.54374999999999</v>
      </c>
      <c r="AI145" s="135">
        <f t="shared" ca="1" si="64"/>
        <v>78.123684193877921</v>
      </c>
      <c r="AK145" s="136">
        <f t="shared" ca="1" si="81"/>
        <v>211.89956887999998</v>
      </c>
      <c r="AL145" s="102">
        <f t="shared" ca="1" si="65"/>
        <v>0</v>
      </c>
      <c r="AM145" s="3">
        <f t="shared" ca="1" si="82"/>
        <v>0</v>
      </c>
      <c r="AN145" s="142">
        <f t="shared" ca="1" si="66"/>
        <v>211.89956887999998</v>
      </c>
      <c r="AS145" s="148">
        <f t="shared" ca="1" si="67"/>
        <v>1886.5805727119596</v>
      </c>
      <c r="AT145" s="2">
        <f t="shared" ca="1" si="83"/>
        <v>197.56225558790391</v>
      </c>
      <c r="AU145" s="102">
        <f t="shared" ca="1" si="84"/>
        <v>101.23391201666628</v>
      </c>
      <c r="AV145" s="102">
        <f t="shared" ca="1" si="85"/>
        <v>1642.8571428571429</v>
      </c>
    </row>
    <row r="146" spans="1:48" x14ac:dyDescent="0.25">
      <c r="A146" s="2">
        <v>97</v>
      </c>
      <c r="B146" s="127">
        <f ca="1">Auswahlblatt!$B$4*A146/250</f>
        <v>40.74</v>
      </c>
      <c r="C146" s="134">
        <f t="shared" ca="1" si="68"/>
        <v>47.326595034930548</v>
      </c>
      <c r="D146" s="131">
        <f t="shared" ca="1" si="69"/>
        <v>22.232591875192657</v>
      </c>
      <c r="E146" s="134">
        <f ca="1">($B$8+Auswahlblatt!$B$11)*9.81*$B$37</f>
        <v>165.54374999999999</v>
      </c>
      <c r="F146" s="135">
        <f t="shared" ca="1" si="70"/>
        <v>77.767408124807332</v>
      </c>
      <c r="G146" s="136">
        <f t="shared" ca="1" si="71"/>
        <v>212.87034503493055</v>
      </c>
      <c r="J146" s="168">
        <f t="shared" ca="1" si="72"/>
        <v>47.326595034930548</v>
      </c>
      <c r="K146" s="168">
        <f t="shared" ca="1" si="73"/>
        <v>165.54374999999999</v>
      </c>
      <c r="L146" s="148">
        <f t="shared" ca="1" si="53"/>
        <v>1314.9164410501551</v>
      </c>
      <c r="M146" s="148">
        <f t="shared" ca="1" si="54"/>
        <v>2575.5622467557964</v>
      </c>
      <c r="N146" s="148">
        <f t="shared" ca="1" si="55"/>
        <v>3738.1927317250456</v>
      </c>
      <c r="O146" s="148">
        <f t="shared" ca="1" si="74"/>
        <v>1743.6226678385185</v>
      </c>
      <c r="P146" s="148"/>
      <c r="Q146" s="148">
        <f t="shared" ca="1" si="75"/>
        <v>2164.3866964187837</v>
      </c>
      <c r="R146" s="148">
        <f t="shared" ca="1" si="76"/>
        <v>2575.5622467557964</v>
      </c>
      <c r="S146" s="148"/>
      <c r="V146" s="102">
        <f t="shared" ca="1" si="56"/>
        <v>212.87034503493055</v>
      </c>
      <c r="W146" s="3">
        <f t="shared" ca="1" si="57"/>
        <v>1527.7867860850856</v>
      </c>
      <c r="X146" s="166">
        <f t="shared" ca="1" si="58"/>
        <v>2788.4325917907272</v>
      </c>
      <c r="Y146" s="166">
        <f t="shared" ca="1" si="59"/>
        <v>3951.063076759976</v>
      </c>
      <c r="Z146" s="166">
        <f t="shared" ca="1" si="77"/>
        <v>1956.4930128734491</v>
      </c>
      <c r="AA146" s="166">
        <f t="shared" ca="1" si="78"/>
        <v>2377.257041453714</v>
      </c>
      <c r="AB146" s="166">
        <f t="shared" ca="1" si="79"/>
        <v>2788.4325917907272</v>
      </c>
      <c r="AC146" s="114"/>
      <c r="AD146" s="2">
        <f t="shared" si="80"/>
        <v>0</v>
      </c>
      <c r="AE146" s="2">
        <f t="shared" ca="1" si="60"/>
        <v>0</v>
      </c>
      <c r="AF146" s="134">
        <f t="shared" ca="1" si="61"/>
        <v>47.326595034930548</v>
      </c>
      <c r="AG146" s="135">
        <f t="shared" ca="1" si="62"/>
        <v>22.232591875192657</v>
      </c>
      <c r="AH146" s="134">
        <f t="shared" ca="1" si="63"/>
        <v>165.54374999999999</v>
      </c>
      <c r="AI146" s="135">
        <f t="shared" ca="1" si="64"/>
        <v>77.767408124807332</v>
      </c>
      <c r="AK146" s="136">
        <f t="shared" ca="1" si="81"/>
        <v>212.87034503493055</v>
      </c>
      <c r="AL146" s="102">
        <f t="shared" ca="1" si="65"/>
        <v>0</v>
      </c>
      <c r="AM146" s="3">
        <f t="shared" ca="1" si="82"/>
        <v>0</v>
      </c>
      <c r="AN146" s="142">
        <f t="shared" ca="1" si="66"/>
        <v>212.87034503493055</v>
      </c>
      <c r="AS146" s="148">
        <f t="shared" ca="1" si="67"/>
        <v>1906.2324536777091</v>
      </c>
      <c r="AT146" s="2">
        <f t="shared" ca="1" si="83"/>
        <v>199.6201957502779</v>
      </c>
      <c r="AU146" s="102">
        <f t="shared" ca="1" si="84"/>
        <v>100.19026343917487</v>
      </c>
      <c r="AV146" s="102">
        <f t="shared" ca="1" si="85"/>
        <v>1625.9204712812957</v>
      </c>
    </row>
    <row r="147" spans="1:48" x14ac:dyDescent="0.25">
      <c r="A147" s="2">
        <v>98</v>
      </c>
      <c r="B147" s="127">
        <f ca="1">Auswahlblatt!$B$4*A147/250</f>
        <v>41.16</v>
      </c>
      <c r="C147" s="134">
        <f t="shared" ca="1" si="68"/>
        <v>48.307431046388899</v>
      </c>
      <c r="D147" s="131">
        <f t="shared" ca="1" si="69"/>
        <v>22.589274845253243</v>
      </c>
      <c r="E147" s="134">
        <f ca="1">($B$8+Auswahlblatt!$B$11)*9.81*$B$37</f>
        <v>165.54374999999999</v>
      </c>
      <c r="F147" s="135">
        <f t="shared" ca="1" si="70"/>
        <v>77.410725154746757</v>
      </c>
      <c r="G147" s="136">
        <f t="shared" ca="1" si="71"/>
        <v>213.85118104638889</v>
      </c>
      <c r="J147" s="168">
        <f t="shared" ca="1" si="72"/>
        <v>48.307431046388899</v>
      </c>
      <c r="K147" s="168">
        <f t="shared" ca="1" si="73"/>
        <v>165.54374999999999</v>
      </c>
      <c r="L147" s="148">
        <f t="shared" ca="1" si="53"/>
        <v>1314.9164410501551</v>
      </c>
      <c r="M147" s="148">
        <f t="shared" ca="1" si="54"/>
        <v>2575.5622467557964</v>
      </c>
      <c r="N147" s="148">
        <f t="shared" ca="1" si="55"/>
        <v>3738.1927317250456</v>
      </c>
      <c r="O147" s="148">
        <f t="shared" ca="1" si="74"/>
        <v>1743.6226678385185</v>
      </c>
      <c r="P147" s="148"/>
      <c r="Q147" s="148">
        <f t="shared" ca="1" si="75"/>
        <v>2164.3866964187837</v>
      </c>
      <c r="R147" s="148">
        <f t="shared" ca="1" si="76"/>
        <v>2575.5622467557964</v>
      </c>
      <c r="S147" s="148"/>
      <c r="V147" s="102">
        <f t="shared" ca="1" si="56"/>
        <v>213.85118104638889</v>
      </c>
      <c r="W147" s="3">
        <f t="shared" ca="1" si="57"/>
        <v>1528.7676220965441</v>
      </c>
      <c r="X147" s="166">
        <f t="shared" ca="1" si="58"/>
        <v>2789.4134278021852</v>
      </c>
      <c r="Y147" s="166">
        <f t="shared" ca="1" si="59"/>
        <v>3952.0439127714344</v>
      </c>
      <c r="Z147" s="166">
        <f t="shared" ca="1" si="77"/>
        <v>1957.4738488849075</v>
      </c>
      <c r="AA147" s="166">
        <f t="shared" ca="1" si="78"/>
        <v>2378.2378774651725</v>
      </c>
      <c r="AB147" s="166">
        <f t="shared" ca="1" si="79"/>
        <v>2789.4134278021852</v>
      </c>
      <c r="AC147" s="114"/>
      <c r="AD147" s="2">
        <f t="shared" si="80"/>
        <v>0</v>
      </c>
      <c r="AE147" s="2">
        <f t="shared" ca="1" si="60"/>
        <v>0</v>
      </c>
      <c r="AF147" s="134">
        <f t="shared" ca="1" si="61"/>
        <v>48.307431046388899</v>
      </c>
      <c r="AG147" s="135">
        <f t="shared" ca="1" si="62"/>
        <v>22.589274845253243</v>
      </c>
      <c r="AH147" s="134">
        <f t="shared" ca="1" si="63"/>
        <v>165.54374999999999</v>
      </c>
      <c r="AI147" s="135">
        <f t="shared" ca="1" si="64"/>
        <v>77.410725154746757</v>
      </c>
      <c r="AK147" s="136">
        <f t="shared" ca="1" si="81"/>
        <v>213.85118104638889</v>
      </c>
      <c r="AL147" s="102">
        <f t="shared" ca="1" si="65"/>
        <v>0</v>
      </c>
      <c r="AM147" s="3">
        <f t="shared" ca="1" si="82"/>
        <v>0</v>
      </c>
      <c r="AN147" s="142">
        <f t="shared" ca="1" si="66"/>
        <v>213.85118104638889</v>
      </c>
      <c r="AS147" s="148">
        <f t="shared" ca="1" si="67"/>
        <v>1925.8843346434587</v>
      </c>
      <c r="AT147" s="2">
        <f t="shared" ca="1" si="83"/>
        <v>201.67813591265187</v>
      </c>
      <c r="AU147" s="102">
        <f t="shared" ca="1" si="84"/>
        <v>99.167913812244535</v>
      </c>
      <c r="AV147" s="102">
        <f t="shared" ca="1" si="85"/>
        <v>1609.32944606414</v>
      </c>
    </row>
    <row r="148" spans="1:48" x14ac:dyDescent="0.25">
      <c r="A148" s="2">
        <v>99</v>
      </c>
      <c r="B148" s="127">
        <f ca="1">Auswahlblatt!$B$4*A148/250</f>
        <v>41.58</v>
      </c>
      <c r="C148" s="134">
        <f t="shared" ca="1" si="68"/>
        <v>49.298326914375004</v>
      </c>
      <c r="D148" s="131">
        <f t="shared" ca="1" si="69"/>
        <v>22.946309038905252</v>
      </c>
      <c r="E148" s="134">
        <f ca="1">($B$8+Auswahlblatt!$B$11)*9.81*$B$37</f>
        <v>165.54374999999999</v>
      </c>
      <c r="F148" s="135">
        <f t="shared" ca="1" si="70"/>
        <v>77.053690961094745</v>
      </c>
      <c r="G148" s="136">
        <f t="shared" ca="1" si="71"/>
        <v>214.84207691437499</v>
      </c>
      <c r="J148" s="168">
        <f t="shared" ca="1" si="72"/>
        <v>49.298326914375004</v>
      </c>
      <c r="K148" s="168">
        <f t="shared" ca="1" si="73"/>
        <v>165.54374999999999</v>
      </c>
      <c r="L148" s="148">
        <f t="shared" ca="1" si="53"/>
        <v>1314.9164410501551</v>
      </c>
      <c r="M148" s="148">
        <f t="shared" ca="1" si="54"/>
        <v>2575.5622467557964</v>
      </c>
      <c r="N148" s="148">
        <f t="shared" ca="1" si="55"/>
        <v>3738.1927317250456</v>
      </c>
      <c r="O148" s="148">
        <f t="shared" ca="1" si="74"/>
        <v>1743.6226678385185</v>
      </c>
      <c r="P148" s="148"/>
      <c r="Q148" s="148">
        <f t="shared" ca="1" si="75"/>
        <v>2164.3866964187837</v>
      </c>
      <c r="R148" s="148">
        <f t="shared" ca="1" si="76"/>
        <v>2575.5622467557964</v>
      </c>
      <c r="S148" s="148"/>
      <c r="V148" s="102">
        <f t="shared" ca="1" si="56"/>
        <v>214.84207691437499</v>
      </c>
      <c r="W148" s="3">
        <f t="shared" ca="1" si="57"/>
        <v>1529.75851796453</v>
      </c>
      <c r="X148" s="166">
        <f t="shared" ca="1" si="58"/>
        <v>2790.4043236701714</v>
      </c>
      <c r="Y148" s="166">
        <f t="shared" ca="1" si="59"/>
        <v>3953.0348086394206</v>
      </c>
      <c r="Z148" s="166">
        <f t="shared" ca="1" si="77"/>
        <v>1958.4647447528935</v>
      </c>
      <c r="AA148" s="166">
        <f t="shared" ca="1" si="78"/>
        <v>2379.2287733331586</v>
      </c>
      <c r="AB148" s="166">
        <f t="shared" ca="1" si="79"/>
        <v>2790.4043236701714</v>
      </c>
      <c r="AC148" s="114"/>
      <c r="AD148" s="2">
        <f t="shared" si="80"/>
        <v>0</v>
      </c>
      <c r="AE148" s="2">
        <f t="shared" ca="1" si="60"/>
        <v>0</v>
      </c>
      <c r="AF148" s="134">
        <f t="shared" ca="1" si="61"/>
        <v>49.298326914375004</v>
      </c>
      <c r="AG148" s="135">
        <f t="shared" ca="1" si="62"/>
        <v>22.946309038905252</v>
      </c>
      <c r="AH148" s="134">
        <f t="shared" ca="1" si="63"/>
        <v>165.54374999999999</v>
      </c>
      <c r="AI148" s="135">
        <f t="shared" ca="1" si="64"/>
        <v>77.053690961094745</v>
      </c>
      <c r="AK148" s="136">
        <f t="shared" ca="1" si="81"/>
        <v>214.84207691437499</v>
      </c>
      <c r="AL148" s="102">
        <f t="shared" ca="1" si="65"/>
        <v>0</v>
      </c>
      <c r="AM148" s="3">
        <f t="shared" ca="1" si="82"/>
        <v>0</v>
      </c>
      <c r="AN148" s="142">
        <f t="shared" ca="1" si="66"/>
        <v>214.84207691437499</v>
      </c>
      <c r="AS148" s="148">
        <f t="shared" ca="1" si="67"/>
        <v>1945.5362156092083</v>
      </c>
      <c r="AT148" s="2">
        <f t="shared" ca="1" si="83"/>
        <v>203.73607607502586</v>
      </c>
      <c r="AU148" s="102">
        <f t="shared" ca="1" si="84"/>
        <v>98.166217713130962</v>
      </c>
      <c r="AV148" s="102">
        <f t="shared" ca="1" si="85"/>
        <v>1593.0735930735932</v>
      </c>
    </row>
    <row r="149" spans="1:48" x14ac:dyDescent="0.25">
      <c r="A149" s="2">
        <v>100</v>
      </c>
      <c r="B149" s="127">
        <f ca="1">Auswahlblatt!$B$4*A149/250</f>
        <v>42</v>
      </c>
      <c r="C149" s="134">
        <f t="shared" ca="1" si="68"/>
        <v>50.299282638888883</v>
      </c>
      <c r="D149" s="131">
        <f t="shared" ca="1" si="69"/>
        <v>23.303639697761717</v>
      </c>
      <c r="E149" s="134">
        <f ca="1">($B$8+Auswahlblatt!$B$11)*9.81*$B$37</f>
        <v>165.54374999999999</v>
      </c>
      <c r="F149" s="135">
        <f t="shared" ca="1" si="70"/>
        <v>76.69636030223829</v>
      </c>
      <c r="G149" s="136">
        <f t="shared" ca="1" si="71"/>
        <v>215.84303263888887</v>
      </c>
      <c r="J149" s="168">
        <f t="shared" ca="1" si="72"/>
        <v>50.299282638888883</v>
      </c>
      <c r="K149" s="168">
        <f t="shared" ca="1" si="73"/>
        <v>165.54374999999999</v>
      </c>
      <c r="L149" s="148">
        <f t="shared" ca="1" si="53"/>
        <v>1314.9164410501551</v>
      </c>
      <c r="M149" s="148">
        <f t="shared" ca="1" si="54"/>
        <v>2575.5622467557964</v>
      </c>
      <c r="N149" s="148">
        <f t="shared" ca="1" si="55"/>
        <v>3738.1927317250456</v>
      </c>
      <c r="O149" s="148">
        <f t="shared" ca="1" si="74"/>
        <v>1743.6226678385185</v>
      </c>
      <c r="P149" s="148"/>
      <c r="Q149" s="148">
        <f t="shared" ca="1" si="75"/>
        <v>2164.3866964187837</v>
      </c>
      <c r="R149" s="148">
        <f t="shared" ca="1" si="76"/>
        <v>2575.5622467557964</v>
      </c>
      <c r="S149" s="148"/>
      <c r="V149" s="102">
        <f t="shared" ca="1" si="56"/>
        <v>215.84303263888887</v>
      </c>
      <c r="W149" s="3">
        <f t="shared" ca="1" si="57"/>
        <v>1530.7594736890439</v>
      </c>
      <c r="X149" s="166">
        <f t="shared" ca="1" si="58"/>
        <v>2791.4052793946853</v>
      </c>
      <c r="Y149" s="166">
        <f t="shared" ca="1" si="59"/>
        <v>3954.0357643639345</v>
      </c>
      <c r="Z149" s="166">
        <f t="shared" ca="1" si="77"/>
        <v>1959.4657004774074</v>
      </c>
      <c r="AA149" s="166">
        <f t="shared" ca="1" si="78"/>
        <v>2380.2297290576726</v>
      </c>
      <c r="AB149" s="166">
        <f t="shared" ca="1" si="79"/>
        <v>2791.4052793946853</v>
      </c>
      <c r="AC149" s="114"/>
      <c r="AD149" s="2">
        <f t="shared" si="80"/>
        <v>0</v>
      </c>
      <c r="AE149" s="2">
        <f t="shared" ca="1" si="60"/>
        <v>0</v>
      </c>
      <c r="AF149" s="134">
        <f t="shared" ca="1" si="61"/>
        <v>50.299282638888883</v>
      </c>
      <c r="AG149" s="135">
        <f t="shared" ca="1" si="62"/>
        <v>23.303639697761717</v>
      </c>
      <c r="AH149" s="134">
        <f t="shared" ca="1" si="63"/>
        <v>165.54374999999999</v>
      </c>
      <c r="AI149" s="135">
        <f t="shared" ca="1" si="64"/>
        <v>76.69636030223829</v>
      </c>
      <c r="AK149" s="136">
        <f t="shared" ca="1" si="81"/>
        <v>215.84303263888887</v>
      </c>
      <c r="AL149" s="102">
        <f t="shared" ca="1" si="65"/>
        <v>0</v>
      </c>
      <c r="AM149" s="3">
        <f t="shared" ca="1" si="82"/>
        <v>0</v>
      </c>
      <c r="AN149" s="142">
        <f t="shared" ca="1" si="66"/>
        <v>215.84303263888887</v>
      </c>
      <c r="AS149" s="148">
        <f t="shared" ca="1" si="67"/>
        <v>1965.1880965749574</v>
      </c>
      <c r="AT149" s="2">
        <f t="shared" ca="1" si="83"/>
        <v>205.79401623739983</v>
      </c>
      <c r="AU149" s="102">
        <f t="shared" ca="1" si="84"/>
        <v>97.184555535999664</v>
      </c>
      <c r="AV149" s="102">
        <f t="shared" ca="1" si="85"/>
        <v>1577.1428571428578</v>
      </c>
    </row>
    <row r="150" spans="1:48" x14ac:dyDescent="0.25">
      <c r="A150" s="2">
        <v>101</v>
      </c>
      <c r="B150" s="127">
        <f ca="1">Auswahlblatt!$B$4*A150/250</f>
        <v>42.42</v>
      </c>
      <c r="C150" s="134">
        <f t="shared" ca="1" si="68"/>
        <v>51.310298219930552</v>
      </c>
      <c r="D150" s="131">
        <f t="shared" ca="1" si="69"/>
        <v>23.661212986852945</v>
      </c>
      <c r="E150" s="134">
        <f ca="1">($B$8+Auswahlblatt!$B$11)*9.81*$B$37</f>
        <v>165.54374999999999</v>
      </c>
      <c r="F150" s="135">
        <f t="shared" ca="1" si="70"/>
        <v>76.338787013147055</v>
      </c>
      <c r="G150" s="136">
        <f t="shared" ca="1" si="71"/>
        <v>216.85404821993055</v>
      </c>
      <c r="J150" s="168">
        <f t="shared" ca="1" si="72"/>
        <v>51.310298219930552</v>
      </c>
      <c r="K150" s="168">
        <f t="shared" ca="1" si="73"/>
        <v>165.54374999999999</v>
      </c>
      <c r="L150" s="148">
        <f t="shared" ca="1" si="53"/>
        <v>1314.9164410501551</v>
      </c>
      <c r="M150" s="148">
        <f t="shared" ca="1" si="54"/>
        <v>2575.5622467557964</v>
      </c>
      <c r="N150" s="148">
        <f t="shared" ca="1" si="55"/>
        <v>3738.1927317250456</v>
      </c>
      <c r="O150" s="148">
        <f t="shared" ca="1" si="74"/>
        <v>1743.6226678385185</v>
      </c>
      <c r="P150" s="148"/>
      <c r="Q150" s="148">
        <f t="shared" ca="1" si="75"/>
        <v>2164.3866964187837</v>
      </c>
      <c r="R150" s="148">
        <f t="shared" ca="1" si="76"/>
        <v>2575.5622467557964</v>
      </c>
      <c r="S150" s="148"/>
      <c r="V150" s="102">
        <f t="shared" ca="1" si="56"/>
        <v>216.85404821993055</v>
      </c>
      <c r="W150" s="3">
        <f t="shared" ca="1" si="57"/>
        <v>1531.7704892700856</v>
      </c>
      <c r="X150" s="166">
        <f t="shared" ca="1" si="58"/>
        <v>2792.4162949757269</v>
      </c>
      <c r="Y150" s="166">
        <f t="shared" ca="1" si="59"/>
        <v>3955.0467799449762</v>
      </c>
      <c r="Z150" s="166">
        <f t="shared" ca="1" si="77"/>
        <v>1960.476716058449</v>
      </c>
      <c r="AA150" s="166">
        <f t="shared" ca="1" si="78"/>
        <v>2381.2407446387142</v>
      </c>
      <c r="AB150" s="166">
        <f t="shared" ca="1" si="79"/>
        <v>2792.4162949757269</v>
      </c>
      <c r="AC150" s="114"/>
      <c r="AD150" s="2">
        <f t="shared" si="80"/>
        <v>0</v>
      </c>
      <c r="AE150" s="2">
        <f t="shared" ca="1" si="60"/>
        <v>0</v>
      </c>
      <c r="AF150" s="134">
        <f t="shared" ca="1" si="61"/>
        <v>51.310298219930552</v>
      </c>
      <c r="AG150" s="135">
        <f t="shared" ca="1" si="62"/>
        <v>23.661212986852945</v>
      </c>
      <c r="AH150" s="134">
        <f t="shared" ca="1" si="63"/>
        <v>165.54374999999999</v>
      </c>
      <c r="AI150" s="135">
        <f t="shared" ca="1" si="64"/>
        <v>76.338787013147055</v>
      </c>
      <c r="AK150" s="136">
        <f t="shared" ca="1" si="81"/>
        <v>216.85404821993055</v>
      </c>
      <c r="AL150" s="102">
        <f t="shared" ca="1" si="65"/>
        <v>0</v>
      </c>
      <c r="AM150" s="3">
        <f t="shared" ca="1" si="82"/>
        <v>0</v>
      </c>
      <c r="AN150" s="142">
        <f t="shared" ca="1" si="66"/>
        <v>216.85404821993055</v>
      </c>
      <c r="AS150" s="148">
        <f t="shared" ca="1" si="67"/>
        <v>1984.8399775407072</v>
      </c>
      <c r="AT150" s="2">
        <f t="shared" ca="1" si="83"/>
        <v>207.85195639977385</v>
      </c>
      <c r="AU150" s="102">
        <f t="shared" ca="1" si="84"/>
        <v>96.222332213861037</v>
      </c>
      <c r="AV150" s="102">
        <f t="shared" ca="1" si="85"/>
        <v>1561.5275813295616</v>
      </c>
    </row>
    <row r="151" spans="1:48" x14ac:dyDescent="0.25">
      <c r="A151" s="2">
        <v>102</v>
      </c>
      <c r="B151" s="127">
        <f ca="1">Auswahlblatt!$B$4*A151/250</f>
        <v>42.84</v>
      </c>
      <c r="C151" s="134">
        <f t="shared" ca="1" si="68"/>
        <v>52.331373657500009</v>
      </c>
      <c r="D151" s="131">
        <f t="shared" ca="1" si="69"/>
        <v>24.018975998271834</v>
      </c>
      <c r="E151" s="134">
        <f ca="1">($B$8+Auswahlblatt!$B$11)*9.81*$B$37</f>
        <v>165.54374999999999</v>
      </c>
      <c r="F151" s="135">
        <f t="shared" ca="1" si="70"/>
        <v>75.981024001728159</v>
      </c>
      <c r="G151" s="136">
        <f t="shared" ca="1" si="71"/>
        <v>217.87512365750001</v>
      </c>
      <c r="J151" s="168">
        <f t="shared" ca="1" si="72"/>
        <v>52.331373657500009</v>
      </c>
      <c r="K151" s="168">
        <f t="shared" ca="1" si="73"/>
        <v>165.54374999999999</v>
      </c>
      <c r="L151" s="148">
        <f t="shared" ca="1" si="53"/>
        <v>1314.9164410501551</v>
      </c>
      <c r="M151" s="148">
        <f t="shared" ca="1" si="54"/>
        <v>2575.5622467557964</v>
      </c>
      <c r="N151" s="148">
        <f t="shared" ca="1" si="55"/>
        <v>3738.1927317250456</v>
      </c>
      <c r="O151" s="148">
        <f t="shared" ca="1" si="74"/>
        <v>1743.6226678385185</v>
      </c>
      <c r="P151" s="148"/>
      <c r="Q151" s="148">
        <f t="shared" ca="1" si="75"/>
        <v>2164.3866964187837</v>
      </c>
      <c r="R151" s="148">
        <f t="shared" ca="1" si="76"/>
        <v>2575.5622467557964</v>
      </c>
      <c r="S151" s="148"/>
      <c r="V151" s="102">
        <f t="shared" ca="1" si="56"/>
        <v>217.87512365750001</v>
      </c>
      <c r="W151" s="3">
        <f t="shared" ca="1" si="57"/>
        <v>1532.7915647076552</v>
      </c>
      <c r="X151" s="166">
        <f t="shared" ca="1" si="58"/>
        <v>2793.4373704132963</v>
      </c>
      <c r="Y151" s="166">
        <f t="shared" ca="1" si="59"/>
        <v>3956.0678553825455</v>
      </c>
      <c r="Z151" s="166">
        <f t="shared" ca="1" si="77"/>
        <v>1961.4977914960186</v>
      </c>
      <c r="AA151" s="166">
        <f t="shared" ca="1" si="78"/>
        <v>2382.2618200762836</v>
      </c>
      <c r="AB151" s="166">
        <f t="shared" ca="1" si="79"/>
        <v>2793.4373704132963</v>
      </c>
      <c r="AC151" s="114"/>
      <c r="AD151" s="2">
        <f t="shared" si="80"/>
        <v>0</v>
      </c>
      <c r="AE151" s="2">
        <f t="shared" ca="1" si="60"/>
        <v>0</v>
      </c>
      <c r="AF151" s="134">
        <f t="shared" ca="1" si="61"/>
        <v>52.331373657500009</v>
      </c>
      <c r="AG151" s="135">
        <f t="shared" ca="1" si="62"/>
        <v>24.018975998271834</v>
      </c>
      <c r="AH151" s="134">
        <f t="shared" ca="1" si="63"/>
        <v>165.54374999999999</v>
      </c>
      <c r="AI151" s="135">
        <f t="shared" ca="1" si="64"/>
        <v>75.981024001728159</v>
      </c>
      <c r="AK151" s="136">
        <f t="shared" ca="1" si="81"/>
        <v>217.87512365750001</v>
      </c>
      <c r="AL151" s="102">
        <f t="shared" ca="1" si="65"/>
        <v>0</v>
      </c>
      <c r="AM151" s="3">
        <f t="shared" ca="1" si="82"/>
        <v>0</v>
      </c>
      <c r="AN151" s="142">
        <f t="shared" ca="1" si="66"/>
        <v>217.87512365750001</v>
      </c>
      <c r="AS151" s="148">
        <f t="shared" ca="1" si="67"/>
        <v>2004.491858506457</v>
      </c>
      <c r="AT151" s="2">
        <f t="shared" ca="1" si="83"/>
        <v>209.90989656214788</v>
      </c>
      <c r="AU151" s="102">
        <f t="shared" ca="1" si="84"/>
        <v>95.278976015685913</v>
      </c>
      <c r="AV151" s="102">
        <f t="shared" ca="1" si="85"/>
        <v>1546.2184873949577</v>
      </c>
    </row>
    <row r="152" spans="1:48" x14ac:dyDescent="0.25">
      <c r="A152" s="2">
        <v>103</v>
      </c>
      <c r="B152" s="127">
        <f ca="1">Auswahlblatt!$B$4*A152/250</f>
        <v>43.26</v>
      </c>
      <c r="C152" s="134">
        <f t="shared" ca="1" si="68"/>
        <v>53.362508951597235</v>
      </c>
      <c r="D152" s="131">
        <f t="shared" ca="1" si="69"/>
        <v>24.376876754079614</v>
      </c>
      <c r="E152" s="134">
        <f ca="1">($B$8+Auswahlblatt!$B$11)*9.81*$B$37</f>
        <v>165.54374999999999</v>
      </c>
      <c r="F152" s="135">
        <f t="shared" ca="1" si="70"/>
        <v>75.623123245920382</v>
      </c>
      <c r="G152" s="136">
        <f t="shared" ca="1" si="71"/>
        <v>218.90625895159724</v>
      </c>
      <c r="J152" s="168">
        <f t="shared" ca="1" si="72"/>
        <v>53.362508951597235</v>
      </c>
      <c r="K152" s="168">
        <f t="shared" ca="1" si="73"/>
        <v>165.54374999999999</v>
      </c>
      <c r="L152" s="148">
        <f t="shared" ca="1" si="53"/>
        <v>1314.9164410501551</v>
      </c>
      <c r="M152" s="148">
        <f t="shared" ca="1" si="54"/>
        <v>2575.5622467557964</v>
      </c>
      <c r="N152" s="148">
        <f t="shared" ca="1" si="55"/>
        <v>3738.1927317250456</v>
      </c>
      <c r="O152" s="148">
        <f t="shared" ca="1" si="74"/>
        <v>1743.6226678385185</v>
      </c>
      <c r="P152" s="148"/>
      <c r="Q152" s="148">
        <f t="shared" ca="1" si="75"/>
        <v>2164.3866964187837</v>
      </c>
      <c r="R152" s="148">
        <f t="shared" ca="1" si="76"/>
        <v>2575.5622467557964</v>
      </c>
      <c r="S152" s="148"/>
      <c r="V152" s="102">
        <f t="shared" ca="1" si="56"/>
        <v>218.90625895159724</v>
      </c>
      <c r="W152" s="3">
        <f t="shared" ca="1" si="57"/>
        <v>1533.8227000017523</v>
      </c>
      <c r="X152" s="166">
        <f t="shared" ca="1" si="58"/>
        <v>2794.4685057073939</v>
      </c>
      <c r="Y152" s="166">
        <f t="shared" ca="1" si="59"/>
        <v>3957.0989906766426</v>
      </c>
      <c r="Z152" s="166">
        <f t="shared" ca="1" si="77"/>
        <v>1962.5289267901157</v>
      </c>
      <c r="AA152" s="166">
        <f t="shared" ca="1" si="78"/>
        <v>2383.2929553703807</v>
      </c>
      <c r="AB152" s="166">
        <f t="shared" ca="1" si="79"/>
        <v>2794.4685057073939</v>
      </c>
      <c r="AC152" s="114"/>
      <c r="AD152" s="2">
        <f t="shared" si="80"/>
        <v>0</v>
      </c>
      <c r="AE152" s="2">
        <f t="shared" ca="1" si="60"/>
        <v>0</v>
      </c>
      <c r="AF152" s="134">
        <f t="shared" ca="1" si="61"/>
        <v>53.362508951597235</v>
      </c>
      <c r="AG152" s="135">
        <f t="shared" ca="1" si="62"/>
        <v>24.376876754079614</v>
      </c>
      <c r="AH152" s="134">
        <f t="shared" ca="1" si="63"/>
        <v>165.54374999999999</v>
      </c>
      <c r="AI152" s="135">
        <f t="shared" ca="1" si="64"/>
        <v>75.623123245920382</v>
      </c>
      <c r="AK152" s="136">
        <f t="shared" ca="1" si="81"/>
        <v>218.90625895159724</v>
      </c>
      <c r="AL152" s="102">
        <f t="shared" ca="1" si="65"/>
        <v>0</v>
      </c>
      <c r="AM152" s="3">
        <f t="shared" ca="1" si="82"/>
        <v>0</v>
      </c>
      <c r="AN152" s="142">
        <f t="shared" ca="1" si="66"/>
        <v>218.90625895159724</v>
      </c>
      <c r="AS152" s="148">
        <f t="shared" ca="1" si="67"/>
        <v>2024.1437394722063</v>
      </c>
      <c r="AT152" s="2">
        <f t="shared" ca="1" si="83"/>
        <v>211.96783672452185</v>
      </c>
      <c r="AU152" s="102">
        <f t="shared" ca="1" si="84"/>
        <v>94.353937413591893</v>
      </c>
      <c r="AV152" s="102">
        <f t="shared" ca="1" si="85"/>
        <v>1531.2066574202497</v>
      </c>
    </row>
    <row r="153" spans="1:48" x14ac:dyDescent="0.25">
      <c r="A153" s="2">
        <v>104</v>
      </c>
      <c r="B153" s="127">
        <f ca="1">Auswahlblatt!$B$4*A153/250</f>
        <v>43.68</v>
      </c>
      <c r="C153" s="134">
        <f t="shared" ca="1" si="68"/>
        <v>54.403704102222221</v>
      </c>
      <c r="D153" s="131">
        <f t="shared" ca="1" si="69"/>
        <v>24.734864208493043</v>
      </c>
      <c r="E153" s="134">
        <f ca="1">($B$8+Auswahlblatt!$B$11)*9.81*$B$37</f>
        <v>165.54374999999999</v>
      </c>
      <c r="F153" s="135">
        <f t="shared" ca="1" si="70"/>
        <v>75.265135791506964</v>
      </c>
      <c r="G153" s="136">
        <f t="shared" ca="1" si="71"/>
        <v>219.9474541022222</v>
      </c>
      <c r="J153" s="168">
        <f t="shared" ca="1" si="72"/>
        <v>54.403704102222221</v>
      </c>
      <c r="K153" s="168">
        <f t="shared" ca="1" si="73"/>
        <v>165.54374999999999</v>
      </c>
      <c r="L153" s="148">
        <f t="shared" ca="1" si="53"/>
        <v>1314.9164410501551</v>
      </c>
      <c r="M153" s="148">
        <f t="shared" ca="1" si="54"/>
        <v>2575.5622467557964</v>
      </c>
      <c r="N153" s="148">
        <f t="shared" ca="1" si="55"/>
        <v>3738.1927317250456</v>
      </c>
      <c r="O153" s="148">
        <f t="shared" ca="1" si="74"/>
        <v>1743.6226678385185</v>
      </c>
      <c r="P153" s="148"/>
      <c r="Q153" s="148">
        <f t="shared" ca="1" si="75"/>
        <v>2164.3866964187837</v>
      </c>
      <c r="R153" s="148">
        <f t="shared" ca="1" si="76"/>
        <v>2575.5622467557964</v>
      </c>
      <c r="S153" s="148"/>
      <c r="V153" s="102">
        <f t="shared" ca="1" si="56"/>
        <v>219.9474541022222</v>
      </c>
      <c r="W153" s="3">
        <f t="shared" ca="1" si="57"/>
        <v>1534.8638951523772</v>
      </c>
      <c r="X153" s="166">
        <f t="shared" ca="1" si="58"/>
        <v>2795.5097008580187</v>
      </c>
      <c r="Y153" s="166">
        <f t="shared" ca="1" si="59"/>
        <v>3958.1401858272679</v>
      </c>
      <c r="Z153" s="166">
        <f t="shared" ca="1" si="77"/>
        <v>1963.5701219407406</v>
      </c>
      <c r="AA153" s="166">
        <f t="shared" ca="1" si="78"/>
        <v>2384.334150521006</v>
      </c>
      <c r="AB153" s="166">
        <f t="shared" ca="1" si="79"/>
        <v>2795.5097008580187</v>
      </c>
      <c r="AC153" s="114"/>
      <c r="AD153" s="2">
        <f t="shared" si="80"/>
        <v>0</v>
      </c>
      <c r="AE153" s="2">
        <f t="shared" ca="1" si="60"/>
        <v>0</v>
      </c>
      <c r="AF153" s="134">
        <f t="shared" ca="1" si="61"/>
        <v>54.403704102222221</v>
      </c>
      <c r="AG153" s="135">
        <f t="shared" ca="1" si="62"/>
        <v>24.734864208493043</v>
      </c>
      <c r="AH153" s="134">
        <f t="shared" ca="1" si="63"/>
        <v>165.54374999999999</v>
      </c>
      <c r="AI153" s="135">
        <f t="shared" ca="1" si="64"/>
        <v>75.265135791506964</v>
      </c>
      <c r="AK153" s="136">
        <f t="shared" ca="1" si="81"/>
        <v>219.9474541022222</v>
      </c>
      <c r="AL153" s="102">
        <f t="shared" ca="1" si="65"/>
        <v>0</v>
      </c>
      <c r="AM153" s="3">
        <f t="shared" ca="1" si="82"/>
        <v>0</v>
      </c>
      <c r="AN153" s="142">
        <f t="shared" ca="1" si="66"/>
        <v>219.9474541022222</v>
      </c>
      <c r="AS153" s="148">
        <f t="shared" ca="1" si="67"/>
        <v>2043.7956204379561</v>
      </c>
      <c r="AT153" s="2">
        <f t="shared" ca="1" si="83"/>
        <v>214.02577688689587</v>
      </c>
      <c r="AU153" s="102">
        <f t="shared" ca="1" si="84"/>
        <v>93.446688015384268</v>
      </c>
      <c r="AV153" s="102">
        <f t="shared" ca="1" si="85"/>
        <v>1516.4835164835163</v>
      </c>
    </row>
    <row r="154" spans="1:48" x14ac:dyDescent="0.25">
      <c r="A154" s="2">
        <v>105</v>
      </c>
      <c r="B154" s="127">
        <f ca="1">Auswahlblatt!$B$4*A154/250</f>
        <v>44.1</v>
      </c>
      <c r="C154" s="134">
        <f t="shared" ca="1" si="68"/>
        <v>55.454959109375004</v>
      </c>
      <c r="D154" s="131">
        <f t="shared" ca="1" si="69"/>
        <v>25.092888249374191</v>
      </c>
      <c r="E154" s="134">
        <f ca="1">($B$8+Auswahlblatt!$B$11)*9.81*$B$37</f>
        <v>165.54374999999999</v>
      </c>
      <c r="F154" s="135">
        <f t="shared" ca="1" si="70"/>
        <v>74.907111750625816</v>
      </c>
      <c r="G154" s="136">
        <f t="shared" ca="1" si="71"/>
        <v>220.998709109375</v>
      </c>
      <c r="J154" s="168">
        <f t="shared" ca="1" si="72"/>
        <v>55.454959109375004</v>
      </c>
      <c r="K154" s="168">
        <f t="shared" ca="1" si="73"/>
        <v>165.54374999999999</v>
      </c>
      <c r="L154" s="148">
        <f t="shared" ca="1" si="53"/>
        <v>1314.9164410501551</v>
      </c>
      <c r="M154" s="148">
        <f t="shared" ca="1" si="54"/>
        <v>2575.5622467557964</v>
      </c>
      <c r="N154" s="148">
        <f t="shared" ca="1" si="55"/>
        <v>3738.1927317250456</v>
      </c>
      <c r="O154" s="148">
        <f t="shared" ca="1" si="74"/>
        <v>1743.6226678385185</v>
      </c>
      <c r="P154" s="148"/>
      <c r="Q154" s="148">
        <f t="shared" ca="1" si="75"/>
        <v>2164.3866964187837</v>
      </c>
      <c r="R154" s="148">
        <f t="shared" ca="1" si="76"/>
        <v>2575.5622467557964</v>
      </c>
      <c r="S154" s="148"/>
      <c r="V154" s="102">
        <f t="shared" ca="1" si="56"/>
        <v>220.998709109375</v>
      </c>
      <c r="W154" s="3">
        <f t="shared" ca="1" si="57"/>
        <v>1535.9151501595302</v>
      </c>
      <c r="X154" s="166">
        <f t="shared" ca="1" si="58"/>
        <v>2796.5609558651713</v>
      </c>
      <c r="Y154" s="166">
        <f t="shared" ca="1" si="59"/>
        <v>3959.1914408344205</v>
      </c>
      <c r="Z154" s="166">
        <f t="shared" ca="1" si="77"/>
        <v>1964.6213769478936</v>
      </c>
      <c r="AA154" s="166">
        <f t="shared" ca="1" si="78"/>
        <v>2385.3854055281586</v>
      </c>
      <c r="AB154" s="166">
        <f t="shared" ca="1" si="79"/>
        <v>2796.5609558651713</v>
      </c>
      <c r="AC154" s="114"/>
      <c r="AD154" s="2">
        <f t="shared" si="80"/>
        <v>0</v>
      </c>
      <c r="AE154" s="2">
        <f t="shared" ca="1" si="60"/>
        <v>0</v>
      </c>
      <c r="AF154" s="134">
        <f t="shared" ca="1" si="61"/>
        <v>55.454959109375004</v>
      </c>
      <c r="AG154" s="135">
        <f t="shared" ca="1" si="62"/>
        <v>25.092888249374191</v>
      </c>
      <c r="AH154" s="134">
        <f t="shared" ca="1" si="63"/>
        <v>165.54374999999999</v>
      </c>
      <c r="AI154" s="135">
        <f t="shared" ca="1" si="64"/>
        <v>74.907111750625816</v>
      </c>
      <c r="AK154" s="136">
        <f t="shared" ca="1" si="81"/>
        <v>220.998709109375</v>
      </c>
      <c r="AL154" s="102">
        <f t="shared" ca="1" si="65"/>
        <v>0</v>
      </c>
      <c r="AM154" s="3">
        <f t="shared" ca="1" si="82"/>
        <v>0</v>
      </c>
      <c r="AN154" s="142">
        <f t="shared" ca="1" si="66"/>
        <v>220.998709109375</v>
      </c>
      <c r="AS154" s="148">
        <f t="shared" ca="1" si="67"/>
        <v>2063.4475014037062</v>
      </c>
      <c r="AT154" s="2">
        <f t="shared" ca="1" si="83"/>
        <v>216.08371704926992</v>
      </c>
      <c r="AU154" s="102">
        <f t="shared" ca="1" si="84"/>
        <v>92.556719558094869</v>
      </c>
      <c r="AV154" s="102">
        <f t="shared" ca="1" si="85"/>
        <v>1502.0408163265301</v>
      </c>
    </row>
    <row r="155" spans="1:48" x14ac:dyDescent="0.25">
      <c r="A155" s="2">
        <v>106</v>
      </c>
      <c r="B155" s="127">
        <f ca="1">Auswahlblatt!$B$4*A155/250</f>
        <v>44.52</v>
      </c>
      <c r="C155" s="134">
        <f t="shared" ca="1" si="68"/>
        <v>56.516273973055561</v>
      </c>
      <c r="D155" s="131">
        <f t="shared" ca="1" si="69"/>
        <v>25.450899699044061</v>
      </c>
      <c r="E155" s="134">
        <f ca="1">($B$8+Auswahlblatt!$B$11)*9.81*$B$37</f>
        <v>165.54374999999999</v>
      </c>
      <c r="F155" s="135">
        <f t="shared" ca="1" si="70"/>
        <v>74.549100300955956</v>
      </c>
      <c r="G155" s="136">
        <f t="shared" ca="1" si="71"/>
        <v>222.06002397305554</v>
      </c>
      <c r="J155" s="168">
        <f t="shared" ca="1" si="72"/>
        <v>56.516273973055561</v>
      </c>
      <c r="K155" s="168">
        <f t="shared" ca="1" si="73"/>
        <v>165.54374999999999</v>
      </c>
      <c r="L155" s="148">
        <f t="shared" ca="1" si="53"/>
        <v>1314.9164410501551</v>
      </c>
      <c r="M155" s="148">
        <f t="shared" ca="1" si="54"/>
        <v>2575.5622467557964</v>
      </c>
      <c r="N155" s="148">
        <f t="shared" ca="1" si="55"/>
        <v>3738.1927317250456</v>
      </c>
      <c r="O155" s="148">
        <f t="shared" ca="1" si="74"/>
        <v>1743.6226678385185</v>
      </c>
      <c r="P155" s="148"/>
      <c r="Q155" s="148">
        <f t="shared" ca="1" si="75"/>
        <v>2164.3866964187837</v>
      </c>
      <c r="R155" s="148">
        <f t="shared" ca="1" si="76"/>
        <v>2575.5622467557964</v>
      </c>
      <c r="S155" s="148"/>
      <c r="V155" s="102">
        <f t="shared" ca="1" si="56"/>
        <v>222.06002397305554</v>
      </c>
      <c r="W155" s="3">
        <f t="shared" ca="1" si="57"/>
        <v>1536.9764650232105</v>
      </c>
      <c r="X155" s="166">
        <f t="shared" ca="1" si="58"/>
        <v>2797.6222707288521</v>
      </c>
      <c r="Y155" s="166">
        <f t="shared" ca="1" si="59"/>
        <v>3960.2527556981013</v>
      </c>
      <c r="Z155" s="166">
        <f t="shared" ca="1" si="77"/>
        <v>1965.6826918115739</v>
      </c>
      <c r="AA155" s="166">
        <f t="shared" ca="1" si="78"/>
        <v>2386.4467203918393</v>
      </c>
      <c r="AB155" s="166">
        <f t="shared" ca="1" si="79"/>
        <v>2797.6222707288521</v>
      </c>
      <c r="AC155" s="114"/>
      <c r="AD155" s="2">
        <f t="shared" si="80"/>
        <v>0</v>
      </c>
      <c r="AE155" s="2">
        <f t="shared" ca="1" si="60"/>
        <v>0</v>
      </c>
      <c r="AF155" s="134">
        <f t="shared" ca="1" si="61"/>
        <v>56.516273973055561</v>
      </c>
      <c r="AG155" s="135">
        <f t="shared" ca="1" si="62"/>
        <v>25.450899699044061</v>
      </c>
      <c r="AH155" s="134">
        <f t="shared" ca="1" si="63"/>
        <v>165.54374999999999</v>
      </c>
      <c r="AI155" s="135">
        <f t="shared" ca="1" si="64"/>
        <v>74.549100300955956</v>
      </c>
      <c r="AK155" s="136">
        <f t="shared" ca="1" si="81"/>
        <v>222.06002397305554</v>
      </c>
      <c r="AL155" s="102">
        <f t="shared" ca="1" si="65"/>
        <v>0</v>
      </c>
      <c r="AM155" s="3">
        <f t="shared" ca="1" si="82"/>
        <v>0</v>
      </c>
      <c r="AN155" s="142">
        <f t="shared" ca="1" si="66"/>
        <v>222.06002397305554</v>
      </c>
      <c r="AS155" s="148">
        <f t="shared" ca="1" si="67"/>
        <v>2083.0993823694553</v>
      </c>
      <c r="AT155" s="2">
        <f t="shared" ca="1" si="83"/>
        <v>218.14165721164389</v>
      </c>
      <c r="AU155" s="102">
        <f t="shared" ca="1" si="84"/>
        <v>91.683542958490222</v>
      </c>
      <c r="AV155" s="102">
        <f t="shared" ca="1" si="85"/>
        <v>1487.8706199460914</v>
      </c>
    </row>
    <row r="156" spans="1:48" x14ac:dyDescent="0.25">
      <c r="A156" s="2">
        <v>107</v>
      </c>
      <c r="B156" s="127">
        <f ca="1">Auswahlblatt!$B$4*A156/250</f>
        <v>44.94</v>
      </c>
      <c r="C156" s="134">
        <f t="shared" ca="1" si="68"/>
        <v>57.58764869326388</v>
      </c>
      <c r="D156" s="131">
        <f t="shared" ca="1" si="69"/>
        <v>25.808850314441379</v>
      </c>
      <c r="E156" s="134">
        <f ca="1">($B$8+Auswahlblatt!$B$11)*9.81*$B$37</f>
        <v>165.54374999999999</v>
      </c>
      <c r="F156" s="135">
        <f t="shared" ca="1" si="70"/>
        <v>74.191149685558628</v>
      </c>
      <c r="G156" s="136">
        <f t="shared" ca="1" si="71"/>
        <v>223.13139869326386</v>
      </c>
      <c r="J156" s="168">
        <f t="shared" ca="1" si="72"/>
        <v>57.58764869326388</v>
      </c>
      <c r="K156" s="168">
        <f t="shared" ca="1" si="73"/>
        <v>165.54374999999999</v>
      </c>
      <c r="L156" s="148">
        <f t="shared" ca="1" si="53"/>
        <v>1314.9164410501551</v>
      </c>
      <c r="M156" s="148">
        <f t="shared" ca="1" si="54"/>
        <v>2575.5622467557964</v>
      </c>
      <c r="N156" s="148">
        <f t="shared" ca="1" si="55"/>
        <v>3738.1927317250456</v>
      </c>
      <c r="O156" s="148">
        <f t="shared" ca="1" si="74"/>
        <v>1743.6226678385185</v>
      </c>
      <c r="P156" s="148"/>
      <c r="Q156" s="148">
        <f t="shared" ca="1" si="75"/>
        <v>2164.3866964187837</v>
      </c>
      <c r="R156" s="148">
        <f t="shared" ca="1" si="76"/>
        <v>2575.5622467557964</v>
      </c>
      <c r="S156" s="148"/>
      <c r="V156" s="102">
        <f t="shared" ca="1" si="56"/>
        <v>223.13139869326386</v>
      </c>
      <c r="W156" s="3">
        <f t="shared" ca="1" si="57"/>
        <v>1538.047839743419</v>
      </c>
      <c r="X156" s="166">
        <f t="shared" ca="1" si="58"/>
        <v>2798.6936454490601</v>
      </c>
      <c r="Y156" s="166">
        <f t="shared" ca="1" si="59"/>
        <v>3961.3241304183093</v>
      </c>
      <c r="Z156" s="166">
        <f t="shared" ca="1" si="77"/>
        <v>1966.7540665317824</v>
      </c>
      <c r="AA156" s="166">
        <f t="shared" ca="1" si="78"/>
        <v>2387.5180951120474</v>
      </c>
      <c r="AB156" s="166">
        <f t="shared" ca="1" si="79"/>
        <v>2798.6936454490601</v>
      </c>
      <c r="AC156" s="114"/>
      <c r="AD156" s="2">
        <f t="shared" si="80"/>
        <v>0</v>
      </c>
      <c r="AE156" s="2">
        <f t="shared" ca="1" si="60"/>
        <v>0</v>
      </c>
      <c r="AF156" s="134">
        <f t="shared" ca="1" si="61"/>
        <v>57.58764869326388</v>
      </c>
      <c r="AG156" s="135">
        <f t="shared" ca="1" si="62"/>
        <v>25.808850314441379</v>
      </c>
      <c r="AH156" s="134">
        <f t="shared" ca="1" si="63"/>
        <v>165.54374999999999</v>
      </c>
      <c r="AI156" s="135">
        <f t="shared" ca="1" si="64"/>
        <v>74.191149685558628</v>
      </c>
      <c r="AK156" s="136">
        <f t="shared" ca="1" si="81"/>
        <v>223.13139869326386</v>
      </c>
      <c r="AL156" s="102">
        <f t="shared" ca="1" si="65"/>
        <v>0</v>
      </c>
      <c r="AM156" s="3">
        <f t="shared" ca="1" si="82"/>
        <v>0</v>
      </c>
      <c r="AN156" s="142">
        <f t="shared" ca="1" si="66"/>
        <v>223.13139869326386</v>
      </c>
      <c r="AS156" s="148">
        <f t="shared" ca="1" si="67"/>
        <v>2102.7512633352048</v>
      </c>
      <c r="AT156" s="2">
        <f t="shared" ca="1" si="83"/>
        <v>220.19959737401786</v>
      </c>
      <c r="AU156" s="102">
        <f t="shared" ca="1" si="84"/>
        <v>90.826687416822097</v>
      </c>
      <c r="AV156" s="102">
        <f t="shared" ca="1" si="85"/>
        <v>1473.9652870493992</v>
      </c>
    </row>
    <row r="157" spans="1:48" x14ac:dyDescent="0.25">
      <c r="A157" s="2">
        <v>108</v>
      </c>
      <c r="B157" s="127">
        <f ca="1">Auswahlblatt!$B$4*A157/250</f>
        <v>45.36</v>
      </c>
      <c r="C157" s="134">
        <f t="shared" ca="1" si="68"/>
        <v>58.669083269999994</v>
      </c>
      <c r="D157" s="131">
        <f t="shared" ca="1" si="69"/>
        <v>26.166692786647911</v>
      </c>
      <c r="E157" s="134">
        <f ca="1">($B$8+Auswahlblatt!$B$11)*9.81*$B$37</f>
        <v>165.54374999999999</v>
      </c>
      <c r="F157" s="135">
        <f t="shared" ca="1" si="70"/>
        <v>73.8333072133521</v>
      </c>
      <c r="G157" s="136">
        <f t="shared" ca="1" si="71"/>
        <v>224.21283326999998</v>
      </c>
      <c r="J157" s="168">
        <f t="shared" ca="1" si="72"/>
        <v>58.669083269999994</v>
      </c>
      <c r="K157" s="168">
        <f t="shared" ca="1" si="73"/>
        <v>165.54374999999999</v>
      </c>
      <c r="L157" s="148">
        <f t="shared" ca="1" si="53"/>
        <v>1314.9164410501551</v>
      </c>
      <c r="M157" s="148">
        <f t="shared" ca="1" si="54"/>
        <v>2575.5622467557964</v>
      </c>
      <c r="N157" s="148">
        <f t="shared" ca="1" si="55"/>
        <v>3738.1927317250456</v>
      </c>
      <c r="O157" s="148">
        <f t="shared" ca="1" si="74"/>
        <v>1743.6226678385185</v>
      </c>
      <c r="P157" s="148"/>
      <c r="Q157" s="148">
        <f t="shared" ca="1" si="75"/>
        <v>2164.3866964187837</v>
      </c>
      <c r="R157" s="148">
        <f t="shared" ca="1" si="76"/>
        <v>2575.5622467557964</v>
      </c>
      <c r="S157" s="148"/>
      <c r="V157" s="102">
        <f t="shared" ca="1" si="56"/>
        <v>224.21283326999998</v>
      </c>
      <c r="W157" s="3">
        <f t="shared" ca="1" si="57"/>
        <v>1539.129274320155</v>
      </c>
      <c r="X157" s="166">
        <f t="shared" ca="1" si="58"/>
        <v>2799.7750800257963</v>
      </c>
      <c r="Y157" s="166">
        <f t="shared" ca="1" si="59"/>
        <v>3962.4055649950456</v>
      </c>
      <c r="Z157" s="166">
        <f t="shared" ca="1" si="77"/>
        <v>1967.8355011085184</v>
      </c>
      <c r="AA157" s="166">
        <f t="shared" ca="1" si="78"/>
        <v>2388.5995296887836</v>
      </c>
      <c r="AB157" s="166">
        <f t="shared" ca="1" si="79"/>
        <v>2799.7750800257963</v>
      </c>
      <c r="AC157" s="114"/>
      <c r="AD157" s="2">
        <f t="shared" si="80"/>
        <v>0</v>
      </c>
      <c r="AE157" s="2">
        <f t="shared" ca="1" si="60"/>
        <v>0</v>
      </c>
      <c r="AF157" s="134">
        <f t="shared" ca="1" si="61"/>
        <v>58.669083269999994</v>
      </c>
      <c r="AG157" s="135">
        <f t="shared" ca="1" si="62"/>
        <v>26.166692786647911</v>
      </c>
      <c r="AH157" s="134">
        <f t="shared" ca="1" si="63"/>
        <v>165.54374999999999</v>
      </c>
      <c r="AI157" s="135">
        <f t="shared" ca="1" si="64"/>
        <v>73.8333072133521</v>
      </c>
      <c r="AK157" s="136">
        <f t="shared" ca="1" si="81"/>
        <v>224.21283326999998</v>
      </c>
      <c r="AL157" s="102">
        <f t="shared" ca="1" si="65"/>
        <v>0</v>
      </c>
      <c r="AM157" s="3">
        <f t="shared" ca="1" si="82"/>
        <v>0</v>
      </c>
      <c r="AN157" s="142">
        <f t="shared" ca="1" si="66"/>
        <v>224.21283326999998</v>
      </c>
      <c r="AS157" s="148">
        <f t="shared" ca="1" si="67"/>
        <v>2122.4031443009544</v>
      </c>
      <c r="AT157" s="2">
        <f t="shared" ca="1" si="83"/>
        <v>222.25753753639185</v>
      </c>
      <c r="AU157" s="102">
        <f t="shared" ca="1" si="84"/>
        <v>89.985699570370045</v>
      </c>
      <c r="AV157" s="102">
        <f t="shared" ca="1" si="85"/>
        <v>1460.3174603174605</v>
      </c>
    </row>
    <row r="158" spans="1:48" x14ac:dyDescent="0.25">
      <c r="A158" s="2">
        <v>109</v>
      </c>
      <c r="B158" s="127">
        <f ca="1">Auswahlblatt!$B$4*A158/250</f>
        <v>45.78</v>
      </c>
      <c r="C158" s="134">
        <f t="shared" ca="1" si="68"/>
        <v>59.760577703263891</v>
      </c>
      <c r="D158" s="131">
        <f t="shared" ca="1" si="69"/>
        <v>26.524380739801551</v>
      </c>
      <c r="E158" s="134">
        <f ca="1">($B$8+Auswahlblatt!$B$11)*9.81*$B$37</f>
        <v>165.54374999999999</v>
      </c>
      <c r="F158" s="135">
        <f t="shared" ca="1" si="70"/>
        <v>73.475619260198457</v>
      </c>
      <c r="G158" s="136">
        <f t="shared" ca="1" si="71"/>
        <v>225.30432770326388</v>
      </c>
      <c r="J158" s="168">
        <f t="shared" ca="1" si="72"/>
        <v>59.760577703263891</v>
      </c>
      <c r="K158" s="168">
        <f t="shared" ca="1" si="73"/>
        <v>165.54374999999999</v>
      </c>
      <c r="L158" s="148">
        <f t="shared" ca="1" si="53"/>
        <v>1314.9164410501551</v>
      </c>
      <c r="M158" s="148">
        <f t="shared" ca="1" si="54"/>
        <v>2575.5622467557964</v>
      </c>
      <c r="N158" s="148">
        <f t="shared" ca="1" si="55"/>
        <v>3738.1927317250456</v>
      </c>
      <c r="O158" s="148">
        <f t="shared" ca="1" si="74"/>
        <v>1743.6226678385185</v>
      </c>
      <c r="P158" s="148"/>
      <c r="Q158" s="148">
        <f t="shared" ca="1" si="75"/>
        <v>2164.3866964187837</v>
      </c>
      <c r="R158" s="148">
        <f t="shared" ca="1" si="76"/>
        <v>2575.5622467557964</v>
      </c>
      <c r="S158" s="148"/>
      <c r="V158" s="102">
        <f t="shared" ca="1" si="56"/>
        <v>225.30432770326388</v>
      </c>
      <c r="W158" s="3">
        <f t="shared" ca="1" si="57"/>
        <v>1540.220768753419</v>
      </c>
      <c r="X158" s="166">
        <f t="shared" ca="1" si="58"/>
        <v>2800.8665744590603</v>
      </c>
      <c r="Y158" s="166">
        <f t="shared" ca="1" si="59"/>
        <v>3963.4970594283095</v>
      </c>
      <c r="Z158" s="166">
        <f t="shared" ca="1" si="77"/>
        <v>1968.9269955417824</v>
      </c>
      <c r="AA158" s="166">
        <f t="shared" ca="1" si="78"/>
        <v>2389.6910241220476</v>
      </c>
      <c r="AB158" s="166">
        <f t="shared" ca="1" si="79"/>
        <v>2800.8665744590603</v>
      </c>
      <c r="AC158" s="114"/>
      <c r="AD158" s="2">
        <f t="shared" si="80"/>
        <v>0</v>
      </c>
      <c r="AE158" s="2">
        <f t="shared" ca="1" si="60"/>
        <v>0</v>
      </c>
      <c r="AF158" s="134">
        <f t="shared" ca="1" si="61"/>
        <v>59.760577703263891</v>
      </c>
      <c r="AG158" s="135">
        <f t="shared" ca="1" si="62"/>
        <v>26.524380739801551</v>
      </c>
      <c r="AH158" s="134">
        <f t="shared" ca="1" si="63"/>
        <v>165.54374999999999</v>
      </c>
      <c r="AI158" s="135">
        <f t="shared" ca="1" si="64"/>
        <v>73.475619260198457</v>
      </c>
      <c r="AK158" s="136">
        <f t="shared" ca="1" si="81"/>
        <v>225.30432770326388</v>
      </c>
      <c r="AL158" s="102">
        <f t="shared" ca="1" si="65"/>
        <v>0</v>
      </c>
      <c r="AM158" s="3">
        <f t="shared" ca="1" si="82"/>
        <v>0</v>
      </c>
      <c r="AN158" s="142">
        <f t="shared" ca="1" si="66"/>
        <v>225.30432770326388</v>
      </c>
      <c r="AS158" s="148">
        <f t="shared" ca="1" si="67"/>
        <v>2142.055025266704</v>
      </c>
      <c r="AT158" s="2">
        <f t="shared" ca="1" si="83"/>
        <v>224.31547769876585</v>
      </c>
      <c r="AU158" s="102">
        <f t="shared" ca="1" si="84"/>
        <v>89.160142693577654</v>
      </c>
      <c r="AV158" s="102">
        <f t="shared" ca="1" si="85"/>
        <v>1446.9200524246396</v>
      </c>
    </row>
    <row r="159" spans="1:48" x14ac:dyDescent="0.25">
      <c r="A159" s="2">
        <v>110</v>
      </c>
      <c r="B159" s="127">
        <f ca="1">Auswahlblatt!$B$4*A159/250</f>
        <v>46.2</v>
      </c>
      <c r="C159" s="134">
        <f t="shared" ca="1" si="68"/>
        <v>60.862131993055563</v>
      </c>
      <c r="D159" s="131">
        <f t="shared" ca="1" si="69"/>
        <v>26.881868729418596</v>
      </c>
      <c r="E159" s="134">
        <f ca="1">($B$8+Auswahlblatt!$B$11)*9.81*$B$37</f>
        <v>165.54374999999999</v>
      </c>
      <c r="F159" s="135">
        <f t="shared" ca="1" si="70"/>
        <v>73.118131270581415</v>
      </c>
      <c r="G159" s="136">
        <f t="shared" ca="1" si="71"/>
        <v>226.40588199305554</v>
      </c>
      <c r="J159" s="168">
        <f t="shared" ca="1" si="72"/>
        <v>60.862131993055563</v>
      </c>
      <c r="K159" s="168">
        <f t="shared" ca="1" si="73"/>
        <v>165.54374999999999</v>
      </c>
      <c r="L159" s="148">
        <f t="shared" ca="1" si="53"/>
        <v>1314.9164410501551</v>
      </c>
      <c r="M159" s="148">
        <f t="shared" ca="1" si="54"/>
        <v>2575.5622467557964</v>
      </c>
      <c r="N159" s="148">
        <f t="shared" ca="1" si="55"/>
        <v>3738.1927317250456</v>
      </c>
      <c r="O159" s="148">
        <f t="shared" ca="1" si="74"/>
        <v>1743.6226678385185</v>
      </c>
      <c r="P159" s="148"/>
      <c r="Q159" s="148">
        <f t="shared" ca="1" si="75"/>
        <v>2164.3866964187837</v>
      </c>
      <c r="R159" s="148">
        <f t="shared" ca="1" si="76"/>
        <v>2575.5622467557964</v>
      </c>
      <c r="S159" s="148"/>
      <c r="V159" s="102">
        <f t="shared" ca="1" si="56"/>
        <v>226.40588199305554</v>
      </c>
      <c r="W159" s="3">
        <f t="shared" ca="1" si="57"/>
        <v>1541.3223230432106</v>
      </c>
      <c r="X159" s="166">
        <f t="shared" ca="1" si="58"/>
        <v>2801.968128748852</v>
      </c>
      <c r="Y159" s="166">
        <f t="shared" ca="1" si="59"/>
        <v>3964.5986137181012</v>
      </c>
      <c r="Z159" s="166">
        <f t="shared" ca="1" si="77"/>
        <v>1970.0285498315741</v>
      </c>
      <c r="AA159" s="166">
        <f t="shared" ca="1" si="78"/>
        <v>2390.7925784118393</v>
      </c>
      <c r="AB159" s="166">
        <f t="shared" ca="1" si="79"/>
        <v>2801.968128748852</v>
      </c>
      <c r="AC159" s="114"/>
      <c r="AD159" s="2">
        <f t="shared" si="80"/>
        <v>0</v>
      </c>
      <c r="AE159" s="2">
        <f t="shared" ca="1" si="60"/>
        <v>0</v>
      </c>
      <c r="AF159" s="134">
        <f t="shared" ca="1" si="61"/>
        <v>60.862131993055563</v>
      </c>
      <c r="AG159" s="135">
        <f t="shared" ca="1" si="62"/>
        <v>26.881868729418596</v>
      </c>
      <c r="AH159" s="134">
        <f t="shared" ca="1" si="63"/>
        <v>165.54374999999999</v>
      </c>
      <c r="AI159" s="135">
        <f t="shared" ca="1" si="64"/>
        <v>73.118131270581415</v>
      </c>
      <c r="AK159" s="136">
        <f t="shared" ca="1" si="81"/>
        <v>226.40588199305554</v>
      </c>
      <c r="AL159" s="102">
        <f t="shared" ca="1" si="65"/>
        <v>0</v>
      </c>
      <c r="AM159" s="3">
        <f t="shared" ca="1" si="82"/>
        <v>0</v>
      </c>
      <c r="AN159" s="142">
        <f t="shared" ca="1" si="66"/>
        <v>226.40588199305554</v>
      </c>
      <c r="AS159" s="148">
        <f t="shared" ca="1" si="67"/>
        <v>2161.7069062324535</v>
      </c>
      <c r="AT159" s="2">
        <f t="shared" ca="1" si="83"/>
        <v>226.37341786113987</v>
      </c>
      <c r="AU159" s="102">
        <f t="shared" ca="1" si="84"/>
        <v>88.349595941817853</v>
      </c>
      <c r="AV159" s="102">
        <f t="shared" ca="1" si="85"/>
        <v>1433.7662337662334</v>
      </c>
    </row>
    <row r="160" spans="1:48" x14ac:dyDescent="0.25">
      <c r="A160" s="2">
        <v>111</v>
      </c>
      <c r="B160" s="127">
        <f ca="1">Auswahlblatt!$B$4*A160/250</f>
        <v>46.62</v>
      </c>
      <c r="C160" s="134">
        <f t="shared" ca="1" si="68"/>
        <v>61.973746139374995</v>
      </c>
      <c r="D160" s="131">
        <f t="shared" ca="1" si="69"/>
        <v>27.239112240146351</v>
      </c>
      <c r="E160" s="134">
        <f ca="1">($B$8+Auswahlblatt!$B$11)*9.81*$B$37</f>
        <v>165.54374999999999</v>
      </c>
      <c r="F160" s="135">
        <f t="shared" ca="1" si="70"/>
        <v>72.760887759853645</v>
      </c>
      <c r="G160" s="136">
        <f t="shared" ca="1" si="71"/>
        <v>227.517496139375</v>
      </c>
      <c r="J160" s="168">
        <f t="shared" ca="1" si="72"/>
        <v>61.973746139374995</v>
      </c>
      <c r="K160" s="168">
        <f t="shared" ca="1" si="73"/>
        <v>165.54374999999999</v>
      </c>
      <c r="L160" s="148">
        <f t="shared" ca="1" si="53"/>
        <v>1314.9164410501551</v>
      </c>
      <c r="M160" s="148">
        <f t="shared" ca="1" si="54"/>
        <v>2575.5622467557964</v>
      </c>
      <c r="N160" s="148">
        <f t="shared" ca="1" si="55"/>
        <v>3738.1927317250456</v>
      </c>
      <c r="O160" s="148">
        <f t="shared" ca="1" si="74"/>
        <v>1743.6226678385185</v>
      </c>
      <c r="P160" s="148"/>
      <c r="Q160" s="148">
        <f t="shared" ca="1" si="75"/>
        <v>2164.3866964187837</v>
      </c>
      <c r="R160" s="148">
        <f t="shared" ca="1" si="76"/>
        <v>2575.5622467557964</v>
      </c>
      <c r="S160" s="148"/>
      <c r="V160" s="102">
        <f t="shared" ca="1" si="56"/>
        <v>227.517496139375</v>
      </c>
      <c r="W160" s="3">
        <f t="shared" ca="1" si="57"/>
        <v>1542.4339371895301</v>
      </c>
      <c r="X160" s="166">
        <f t="shared" ca="1" si="58"/>
        <v>2803.0797428951714</v>
      </c>
      <c r="Y160" s="166">
        <f t="shared" ca="1" si="59"/>
        <v>3965.7102278644206</v>
      </c>
      <c r="Z160" s="166">
        <f t="shared" ca="1" si="77"/>
        <v>1971.1401639778935</v>
      </c>
      <c r="AA160" s="166">
        <f t="shared" ca="1" si="78"/>
        <v>2391.9041925581587</v>
      </c>
      <c r="AB160" s="166">
        <f t="shared" ca="1" si="79"/>
        <v>2803.0797428951714</v>
      </c>
      <c r="AC160" s="114"/>
      <c r="AD160" s="2">
        <f t="shared" si="80"/>
        <v>0</v>
      </c>
      <c r="AE160" s="2">
        <f t="shared" ca="1" si="60"/>
        <v>0</v>
      </c>
      <c r="AF160" s="134">
        <f t="shared" ca="1" si="61"/>
        <v>61.973746139374995</v>
      </c>
      <c r="AG160" s="135">
        <f t="shared" ca="1" si="62"/>
        <v>27.239112240146351</v>
      </c>
      <c r="AH160" s="134">
        <f t="shared" ca="1" si="63"/>
        <v>165.54374999999999</v>
      </c>
      <c r="AI160" s="135">
        <f t="shared" ca="1" si="64"/>
        <v>72.760887759853645</v>
      </c>
      <c r="AK160" s="136">
        <f t="shared" ca="1" si="81"/>
        <v>227.517496139375</v>
      </c>
      <c r="AL160" s="102">
        <f t="shared" ca="1" si="65"/>
        <v>0</v>
      </c>
      <c r="AM160" s="3">
        <f t="shared" ca="1" si="82"/>
        <v>0</v>
      </c>
      <c r="AN160" s="142">
        <f t="shared" ca="1" si="66"/>
        <v>227.517496139375</v>
      </c>
      <c r="AS160" s="148">
        <f t="shared" ca="1" si="67"/>
        <v>2181.3587871982031</v>
      </c>
      <c r="AT160" s="2">
        <f t="shared" ca="1" si="83"/>
        <v>228.43135802351387</v>
      </c>
      <c r="AU160" s="102">
        <f t="shared" ca="1" si="84"/>
        <v>87.553653636035705</v>
      </c>
      <c r="AV160" s="102">
        <f t="shared" ca="1" si="85"/>
        <v>1420.8494208494208</v>
      </c>
    </row>
    <row r="161" spans="1:48" x14ac:dyDescent="0.25">
      <c r="A161" s="2">
        <v>112</v>
      </c>
      <c r="B161" s="127">
        <f ca="1">Auswahlblatt!$B$4*A161/250</f>
        <v>47.04</v>
      </c>
      <c r="C161" s="134">
        <f t="shared" ca="1" si="68"/>
        <v>63.095420142222224</v>
      </c>
      <c r="D161" s="131">
        <f t="shared" ca="1" si="69"/>
        <v>27.596067682967224</v>
      </c>
      <c r="E161" s="134">
        <f ca="1">($B$8+Auswahlblatt!$B$11)*9.81*$B$37</f>
        <v>165.54374999999999</v>
      </c>
      <c r="F161" s="135">
        <f t="shared" ca="1" si="70"/>
        <v>72.403932317032783</v>
      </c>
      <c r="G161" s="136">
        <f t="shared" ca="1" si="71"/>
        <v>228.63917014222221</v>
      </c>
      <c r="J161" s="168">
        <f t="shared" ca="1" si="72"/>
        <v>63.095420142222224</v>
      </c>
      <c r="K161" s="168">
        <f t="shared" ca="1" si="73"/>
        <v>165.54374999999999</v>
      </c>
      <c r="L161" s="148">
        <f t="shared" ca="1" si="53"/>
        <v>1314.9164410501551</v>
      </c>
      <c r="M161" s="148">
        <f t="shared" ca="1" si="54"/>
        <v>2575.5622467557964</v>
      </c>
      <c r="N161" s="148">
        <f t="shared" ca="1" si="55"/>
        <v>3738.1927317250456</v>
      </c>
      <c r="O161" s="148">
        <f t="shared" ca="1" si="74"/>
        <v>1743.6226678385185</v>
      </c>
      <c r="P161" s="148"/>
      <c r="Q161" s="148">
        <f t="shared" ca="1" si="75"/>
        <v>2164.3866964187837</v>
      </c>
      <c r="R161" s="148">
        <f t="shared" ca="1" si="76"/>
        <v>2575.5622467557964</v>
      </c>
      <c r="S161" s="148"/>
      <c r="V161" s="102">
        <f t="shared" ca="1" si="56"/>
        <v>228.63917014222221</v>
      </c>
      <c r="W161" s="3">
        <f t="shared" ca="1" si="57"/>
        <v>1543.5556111923772</v>
      </c>
      <c r="X161" s="166">
        <f t="shared" ca="1" si="58"/>
        <v>2804.2014168980186</v>
      </c>
      <c r="Y161" s="166">
        <f t="shared" ca="1" si="59"/>
        <v>3966.8319018672678</v>
      </c>
      <c r="Z161" s="166">
        <f t="shared" ca="1" si="77"/>
        <v>1972.2618379807407</v>
      </c>
      <c r="AA161" s="166">
        <f t="shared" ca="1" si="78"/>
        <v>2393.0258665610058</v>
      </c>
      <c r="AB161" s="166">
        <f t="shared" ca="1" si="79"/>
        <v>2804.2014168980186</v>
      </c>
      <c r="AC161" s="114"/>
      <c r="AD161" s="2">
        <f t="shared" si="80"/>
        <v>0</v>
      </c>
      <c r="AE161" s="2">
        <f t="shared" ca="1" si="60"/>
        <v>0</v>
      </c>
      <c r="AF161" s="134">
        <f t="shared" ca="1" si="61"/>
        <v>63.095420142222224</v>
      </c>
      <c r="AG161" s="135">
        <f t="shared" ca="1" si="62"/>
        <v>27.596067682967224</v>
      </c>
      <c r="AH161" s="134">
        <f t="shared" ca="1" si="63"/>
        <v>165.54374999999999</v>
      </c>
      <c r="AI161" s="135">
        <f t="shared" ca="1" si="64"/>
        <v>72.403932317032783</v>
      </c>
      <c r="AK161" s="136">
        <f t="shared" ca="1" si="81"/>
        <v>228.63917014222221</v>
      </c>
      <c r="AL161" s="102">
        <f t="shared" ca="1" si="65"/>
        <v>0</v>
      </c>
      <c r="AM161" s="3">
        <f t="shared" ca="1" si="82"/>
        <v>0</v>
      </c>
      <c r="AN161" s="142">
        <f t="shared" ca="1" si="66"/>
        <v>228.63917014222221</v>
      </c>
      <c r="AS161" s="148">
        <f t="shared" ca="1" si="67"/>
        <v>2201.0106681639527</v>
      </c>
      <c r="AT161" s="2">
        <f t="shared" ca="1" si="83"/>
        <v>230.48929818588786</v>
      </c>
      <c r="AU161" s="102">
        <f t="shared" ca="1" si="84"/>
        <v>86.771924585713961</v>
      </c>
      <c r="AV161" s="102">
        <f t="shared" ca="1" si="85"/>
        <v>1408.1632653061224</v>
      </c>
    </row>
    <row r="162" spans="1:48" x14ac:dyDescent="0.25">
      <c r="A162" s="2">
        <v>113</v>
      </c>
      <c r="B162" s="127">
        <f ca="1">Auswahlblatt!$B$4*A162/250</f>
        <v>47.46</v>
      </c>
      <c r="C162" s="134">
        <f t="shared" ca="1" si="68"/>
        <v>64.227154001597228</v>
      </c>
      <c r="D162" s="131">
        <f t="shared" ca="1" si="69"/>
        <v>27.952692391875157</v>
      </c>
      <c r="E162" s="134">
        <f ca="1">($B$8+Auswahlblatt!$B$11)*9.81*$B$37</f>
        <v>165.54374999999999</v>
      </c>
      <c r="F162" s="135">
        <f t="shared" ca="1" si="70"/>
        <v>72.047307608124839</v>
      </c>
      <c r="G162" s="136">
        <f t="shared" ca="1" si="71"/>
        <v>229.77090400159722</v>
      </c>
      <c r="J162" s="168">
        <f t="shared" ca="1" si="72"/>
        <v>64.227154001597228</v>
      </c>
      <c r="K162" s="168">
        <f t="shared" ca="1" si="73"/>
        <v>165.54374999999999</v>
      </c>
      <c r="L162" s="148">
        <f t="shared" ca="1" si="53"/>
        <v>1314.9164410501551</v>
      </c>
      <c r="M162" s="148">
        <f t="shared" ca="1" si="54"/>
        <v>2575.5622467557964</v>
      </c>
      <c r="N162" s="148">
        <f t="shared" ca="1" si="55"/>
        <v>3738.1927317250456</v>
      </c>
      <c r="O162" s="148">
        <f t="shared" ca="1" si="74"/>
        <v>1743.6226678385185</v>
      </c>
      <c r="P162" s="148"/>
      <c r="Q162" s="148">
        <f t="shared" ca="1" si="75"/>
        <v>2164.3866964187837</v>
      </c>
      <c r="R162" s="148">
        <f t="shared" ca="1" si="76"/>
        <v>2575.5622467557964</v>
      </c>
      <c r="S162" s="148"/>
      <c r="V162" s="102">
        <f t="shared" ca="1" si="56"/>
        <v>229.77090400159722</v>
      </c>
      <c r="W162" s="3">
        <f t="shared" ca="1" si="57"/>
        <v>1544.6873450517523</v>
      </c>
      <c r="X162" s="166">
        <f t="shared" ca="1" si="58"/>
        <v>2805.3331507573935</v>
      </c>
      <c r="Y162" s="166">
        <f t="shared" ca="1" si="59"/>
        <v>3967.9636357266427</v>
      </c>
      <c r="Z162" s="166">
        <f t="shared" ca="1" si="77"/>
        <v>1973.3935718401158</v>
      </c>
      <c r="AA162" s="166">
        <f t="shared" ca="1" si="78"/>
        <v>2394.1576004203807</v>
      </c>
      <c r="AB162" s="166">
        <f t="shared" ca="1" si="79"/>
        <v>2805.3331507573935</v>
      </c>
      <c r="AC162" s="114"/>
      <c r="AD162" s="2">
        <f t="shared" si="80"/>
        <v>0</v>
      </c>
      <c r="AE162" s="2">
        <f t="shared" ca="1" si="60"/>
        <v>0</v>
      </c>
      <c r="AF162" s="134">
        <f t="shared" ca="1" si="61"/>
        <v>64.227154001597228</v>
      </c>
      <c r="AG162" s="135">
        <f t="shared" ca="1" si="62"/>
        <v>27.952692391875157</v>
      </c>
      <c r="AH162" s="134">
        <f t="shared" ca="1" si="63"/>
        <v>165.54374999999999</v>
      </c>
      <c r="AI162" s="135">
        <f t="shared" ca="1" si="64"/>
        <v>72.047307608124839</v>
      </c>
      <c r="AK162" s="136">
        <f t="shared" ca="1" si="81"/>
        <v>229.77090400159722</v>
      </c>
      <c r="AL162" s="102">
        <f t="shared" ca="1" si="65"/>
        <v>0</v>
      </c>
      <c r="AM162" s="3">
        <f t="shared" ca="1" si="82"/>
        <v>0</v>
      </c>
      <c r="AN162" s="142">
        <f t="shared" ca="1" si="66"/>
        <v>229.77090400159722</v>
      </c>
      <c r="AS162" s="148">
        <f t="shared" ca="1" si="67"/>
        <v>2220.6625491297023</v>
      </c>
      <c r="AT162" s="2">
        <f t="shared" ca="1" si="83"/>
        <v>232.54723834826186</v>
      </c>
      <c r="AU162" s="102">
        <f t="shared" ca="1" si="84"/>
        <v>86.004031447787298</v>
      </c>
      <c r="AV162" s="102">
        <f t="shared" ca="1" si="85"/>
        <v>1395.7016434892541</v>
      </c>
    </row>
    <row r="163" spans="1:48" x14ac:dyDescent="0.25">
      <c r="A163" s="2">
        <v>114</v>
      </c>
      <c r="B163" s="127">
        <f ca="1">Auswahlblatt!$B$4*A163/250</f>
        <v>47.88</v>
      </c>
      <c r="C163" s="134">
        <f t="shared" ca="1" si="68"/>
        <v>65.368947717500006</v>
      </c>
      <c r="D163" s="131">
        <f t="shared" ca="1" si="69"/>
        <v>28.308944620045441</v>
      </c>
      <c r="E163" s="134">
        <f ca="1">($B$8+Auswahlblatt!$B$11)*9.81*$B$37</f>
        <v>165.54374999999999</v>
      </c>
      <c r="F163" s="135">
        <f t="shared" ca="1" si="70"/>
        <v>71.691055379954562</v>
      </c>
      <c r="G163" s="136">
        <f t="shared" ca="1" si="71"/>
        <v>230.91269771750001</v>
      </c>
      <c r="J163" s="168">
        <f t="shared" ca="1" si="72"/>
        <v>65.368947717500006</v>
      </c>
      <c r="K163" s="168">
        <f t="shared" ca="1" si="73"/>
        <v>165.54374999999999</v>
      </c>
      <c r="L163" s="148">
        <f t="shared" ca="1" si="53"/>
        <v>1314.9164410501551</v>
      </c>
      <c r="M163" s="148">
        <f t="shared" ca="1" si="54"/>
        <v>2575.5622467557964</v>
      </c>
      <c r="N163" s="148">
        <f t="shared" ca="1" si="55"/>
        <v>3738.1927317250456</v>
      </c>
      <c r="O163" s="148">
        <f t="shared" ca="1" si="74"/>
        <v>1743.6226678385185</v>
      </c>
      <c r="P163" s="148"/>
      <c r="Q163" s="148">
        <f t="shared" ca="1" si="75"/>
        <v>2164.3866964187837</v>
      </c>
      <c r="R163" s="148">
        <f t="shared" ca="1" si="76"/>
        <v>2575.5622467557964</v>
      </c>
      <c r="S163" s="148"/>
      <c r="V163" s="102">
        <f t="shared" ca="1" si="56"/>
        <v>230.91269771750001</v>
      </c>
      <c r="W163" s="3">
        <f t="shared" ca="1" si="57"/>
        <v>1545.829138767655</v>
      </c>
      <c r="X163" s="166">
        <f t="shared" ca="1" si="58"/>
        <v>2806.4749444732965</v>
      </c>
      <c r="Y163" s="166">
        <f t="shared" ca="1" si="59"/>
        <v>3969.1054294425458</v>
      </c>
      <c r="Z163" s="166">
        <f t="shared" ca="1" si="77"/>
        <v>1974.5353655560184</v>
      </c>
      <c r="AA163" s="166">
        <f t="shared" ca="1" si="78"/>
        <v>2395.2993941362838</v>
      </c>
      <c r="AB163" s="166">
        <f t="shared" ca="1" si="79"/>
        <v>2806.4749444732965</v>
      </c>
      <c r="AC163" s="114"/>
      <c r="AD163" s="2">
        <f t="shared" si="80"/>
        <v>0</v>
      </c>
      <c r="AE163" s="2">
        <f t="shared" ca="1" si="60"/>
        <v>0</v>
      </c>
      <c r="AF163" s="134">
        <f t="shared" ca="1" si="61"/>
        <v>65.368947717500006</v>
      </c>
      <c r="AG163" s="135">
        <f t="shared" ca="1" si="62"/>
        <v>28.308944620045441</v>
      </c>
      <c r="AH163" s="134">
        <f t="shared" ca="1" si="63"/>
        <v>165.54374999999999</v>
      </c>
      <c r="AI163" s="135">
        <f t="shared" ca="1" si="64"/>
        <v>71.691055379954562</v>
      </c>
      <c r="AK163" s="136">
        <f t="shared" ca="1" si="81"/>
        <v>230.91269771750001</v>
      </c>
      <c r="AL163" s="102">
        <f t="shared" ca="1" si="65"/>
        <v>0</v>
      </c>
      <c r="AM163" s="3">
        <f t="shared" ca="1" si="82"/>
        <v>0</v>
      </c>
      <c r="AN163" s="142">
        <f t="shared" ca="1" si="66"/>
        <v>230.91269771750001</v>
      </c>
      <c r="AS163" s="148">
        <f t="shared" ca="1" si="67"/>
        <v>2240.3144300954518</v>
      </c>
      <c r="AT163" s="2">
        <f t="shared" ca="1" si="83"/>
        <v>234.60517851063585</v>
      </c>
      <c r="AU163" s="102">
        <f t="shared" ca="1" si="84"/>
        <v>85.249610119297927</v>
      </c>
      <c r="AV163" s="102">
        <f t="shared" ca="1" si="85"/>
        <v>1383.4586466165413</v>
      </c>
    </row>
    <row r="164" spans="1:48" x14ac:dyDescent="0.25">
      <c r="A164" s="2">
        <v>115</v>
      </c>
      <c r="B164" s="127">
        <f ca="1">Auswahlblatt!$B$4*A164/250</f>
        <v>48.3</v>
      </c>
      <c r="C164" s="134">
        <f t="shared" ca="1" si="68"/>
        <v>66.520801289930546</v>
      </c>
      <c r="D164" s="131">
        <f t="shared" ca="1" si="69"/>
        <v>28.66478353551835</v>
      </c>
      <c r="E164" s="134">
        <f ca="1">($B$8+Auswahlblatt!$B$11)*9.81*$B$37</f>
        <v>165.54374999999999</v>
      </c>
      <c r="F164" s="135">
        <f t="shared" ca="1" si="70"/>
        <v>71.335216464481661</v>
      </c>
      <c r="G164" s="136">
        <f t="shared" ca="1" si="71"/>
        <v>232.06455128993053</v>
      </c>
      <c r="J164" s="168">
        <f t="shared" ca="1" si="72"/>
        <v>66.520801289930546</v>
      </c>
      <c r="K164" s="168">
        <f t="shared" ca="1" si="73"/>
        <v>165.54374999999999</v>
      </c>
      <c r="L164" s="148">
        <f t="shared" ca="1" si="53"/>
        <v>1314.9164410501551</v>
      </c>
      <c r="M164" s="148">
        <f t="shared" ca="1" si="54"/>
        <v>2575.5622467557964</v>
      </c>
      <c r="N164" s="148">
        <f t="shared" ca="1" si="55"/>
        <v>3738.1927317250456</v>
      </c>
      <c r="O164" s="148">
        <f t="shared" ca="1" si="74"/>
        <v>1743.6226678385185</v>
      </c>
      <c r="P164" s="148"/>
      <c r="Q164" s="148">
        <f t="shared" ca="1" si="75"/>
        <v>2164.3866964187837</v>
      </c>
      <c r="R164" s="148">
        <f t="shared" ca="1" si="76"/>
        <v>2575.5622467557964</v>
      </c>
      <c r="S164" s="148"/>
      <c r="V164" s="102">
        <f t="shared" ca="1" si="56"/>
        <v>232.06455128993053</v>
      </c>
      <c r="W164" s="3">
        <f t="shared" ca="1" si="57"/>
        <v>1546.9809923400855</v>
      </c>
      <c r="X164" s="166">
        <f t="shared" ca="1" si="58"/>
        <v>2807.6267980457269</v>
      </c>
      <c r="Y164" s="166">
        <f t="shared" ca="1" si="59"/>
        <v>3970.2572830149761</v>
      </c>
      <c r="Z164" s="166">
        <f t="shared" ca="1" si="77"/>
        <v>1975.687219128449</v>
      </c>
      <c r="AA164" s="166">
        <f t="shared" ca="1" si="78"/>
        <v>2396.4512477087142</v>
      </c>
      <c r="AB164" s="166">
        <f t="shared" ca="1" si="79"/>
        <v>2807.6267980457269</v>
      </c>
      <c r="AC164" s="114"/>
      <c r="AD164" s="2">
        <f t="shared" si="80"/>
        <v>0</v>
      </c>
      <c r="AE164" s="2">
        <f t="shared" ca="1" si="60"/>
        <v>0</v>
      </c>
      <c r="AF164" s="134">
        <f t="shared" ca="1" si="61"/>
        <v>66.520801289930546</v>
      </c>
      <c r="AG164" s="135">
        <f t="shared" ca="1" si="62"/>
        <v>28.66478353551835</v>
      </c>
      <c r="AH164" s="134">
        <f t="shared" ca="1" si="63"/>
        <v>165.54374999999999</v>
      </c>
      <c r="AI164" s="135">
        <f t="shared" ca="1" si="64"/>
        <v>71.335216464481661</v>
      </c>
      <c r="AK164" s="136">
        <f t="shared" ca="1" si="81"/>
        <v>232.06455128993053</v>
      </c>
      <c r="AL164" s="102">
        <f t="shared" ca="1" si="65"/>
        <v>0</v>
      </c>
      <c r="AM164" s="3">
        <f t="shared" ca="1" si="82"/>
        <v>0</v>
      </c>
      <c r="AN164" s="142">
        <f t="shared" ca="1" si="66"/>
        <v>232.06455128993053</v>
      </c>
      <c r="AS164" s="148">
        <f t="shared" ca="1" si="67"/>
        <v>2259.9663110612018</v>
      </c>
      <c r="AT164" s="2">
        <f t="shared" ca="1" si="83"/>
        <v>236.6631186730099</v>
      </c>
      <c r="AU164" s="102">
        <f t="shared" ca="1" si="84"/>
        <v>84.508309161738808</v>
      </c>
      <c r="AV164" s="102">
        <f t="shared" ca="1" si="85"/>
        <v>1371.4285714285711</v>
      </c>
    </row>
    <row r="165" spans="1:48" x14ac:dyDescent="0.25">
      <c r="A165" s="2">
        <v>116</v>
      </c>
      <c r="B165" s="127">
        <f ca="1">Auswahlblatt!$B$4*A165/250</f>
        <v>48.72</v>
      </c>
      <c r="C165" s="134">
        <f t="shared" ca="1" si="68"/>
        <v>67.682714718888889</v>
      </c>
      <c r="D165" s="131">
        <f t="shared" ca="1" si="69"/>
        <v>29.020169216417102</v>
      </c>
      <c r="E165" s="134">
        <f ca="1">($B$8+Auswahlblatt!$B$11)*9.81*$B$37</f>
        <v>165.54374999999999</v>
      </c>
      <c r="F165" s="135">
        <f t="shared" ca="1" si="70"/>
        <v>70.979830783582898</v>
      </c>
      <c r="G165" s="136">
        <f t="shared" ca="1" si="71"/>
        <v>233.22646471888888</v>
      </c>
      <c r="J165" s="168">
        <f t="shared" ca="1" si="72"/>
        <v>67.682714718888889</v>
      </c>
      <c r="K165" s="168">
        <f t="shared" ca="1" si="73"/>
        <v>165.54374999999999</v>
      </c>
      <c r="L165" s="148">
        <f t="shared" ca="1" si="53"/>
        <v>1314.9164410501551</v>
      </c>
      <c r="M165" s="148">
        <f t="shared" ca="1" si="54"/>
        <v>2575.5622467557964</v>
      </c>
      <c r="N165" s="148">
        <f t="shared" ca="1" si="55"/>
        <v>3738.1927317250456</v>
      </c>
      <c r="O165" s="148">
        <f t="shared" ca="1" si="74"/>
        <v>1743.6226678385185</v>
      </c>
      <c r="P165" s="148"/>
      <c r="Q165" s="148">
        <f t="shared" ca="1" si="75"/>
        <v>2164.3866964187837</v>
      </c>
      <c r="R165" s="148">
        <f t="shared" ca="1" si="76"/>
        <v>2575.5622467557964</v>
      </c>
      <c r="S165" s="148"/>
      <c r="V165" s="102">
        <f t="shared" ca="1" si="56"/>
        <v>233.22646471888888</v>
      </c>
      <c r="W165" s="3">
        <f t="shared" ca="1" si="57"/>
        <v>1548.1429057690439</v>
      </c>
      <c r="X165" s="166">
        <f t="shared" ca="1" si="58"/>
        <v>2808.7887114746854</v>
      </c>
      <c r="Y165" s="166">
        <f t="shared" ca="1" si="59"/>
        <v>3971.4191964439347</v>
      </c>
      <c r="Z165" s="166">
        <f t="shared" ca="1" si="77"/>
        <v>1976.8491325574073</v>
      </c>
      <c r="AA165" s="166">
        <f t="shared" ca="1" si="78"/>
        <v>2397.6131611376727</v>
      </c>
      <c r="AB165" s="166">
        <f t="shared" ca="1" si="79"/>
        <v>2808.7887114746854</v>
      </c>
      <c r="AC165" s="114"/>
      <c r="AD165" s="2">
        <f t="shared" si="80"/>
        <v>0</v>
      </c>
      <c r="AE165" s="2">
        <f t="shared" ca="1" si="60"/>
        <v>0</v>
      </c>
      <c r="AF165" s="134">
        <f t="shared" ca="1" si="61"/>
        <v>67.682714718888889</v>
      </c>
      <c r="AG165" s="135">
        <f t="shared" ca="1" si="62"/>
        <v>29.020169216417102</v>
      </c>
      <c r="AH165" s="134">
        <f t="shared" ca="1" si="63"/>
        <v>165.54374999999999</v>
      </c>
      <c r="AI165" s="135">
        <f t="shared" ca="1" si="64"/>
        <v>70.979830783582898</v>
      </c>
      <c r="AK165" s="136">
        <f t="shared" ca="1" si="81"/>
        <v>233.22646471888888</v>
      </c>
      <c r="AL165" s="102">
        <f t="shared" ca="1" si="65"/>
        <v>0</v>
      </c>
      <c r="AM165" s="3">
        <f t="shared" ca="1" si="82"/>
        <v>0</v>
      </c>
      <c r="AN165" s="142">
        <f t="shared" ca="1" si="66"/>
        <v>233.22646471888888</v>
      </c>
      <c r="AS165" s="148">
        <f t="shared" ca="1" si="67"/>
        <v>2279.618192026951</v>
      </c>
      <c r="AT165" s="2">
        <f t="shared" ca="1" si="83"/>
        <v>238.72105883538384</v>
      </c>
      <c r="AU165" s="102">
        <f t="shared" ca="1" si="84"/>
        <v>83.779789255172105</v>
      </c>
      <c r="AV165" s="102">
        <f t="shared" ca="1" si="85"/>
        <v>1359.6059113300491</v>
      </c>
    </row>
    <row r="166" spans="1:48" x14ac:dyDescent="0.25">
      <c r="A166" s="2">
        <v>117</v>
      </c>
      <c r="B166" s="127">
        <f ca="1">Auswahlblatt!$B$4*A166/250</f>
        <v>49.14</v>
      </c>
      <c r="C166" s="134">
        <f t="shared" ca="1" si="68"/>
        <v>68.854688004375006</v>
      </c>
      <c r="D166" s="131">
        <f t="shared" ca="1" si="69"/>
        <v>29.375062645720295</v>
      </c>
      <c r="E166" s="134">
        <f ca="1">($B$8+Auswahlblatt!$B$11)*9.81*$B$37</f>
        <v>165.54374999999999</v>
      </c>
      <c r="F166" s="135">
        <f t="shared" ca="1" si="70"/>
        <v>70.624937354279709</v>
      </c>
      <c r="G166" s="136">
        <f t="shared" ca="1" si="71"/>
        <v>234.39843800437501</v>
      </c>
      <c r="J166" s="168">
        <f t="shared" ca="1" si="72"/>
        <v>68.854688004375006</v>
      </c>
      <c r="K166" s="168">
        <f t="shared" ca="1" si="73"/>
        <v>165.54374999999999</v>
      </c>
      <c r="L166" s="148">
        <f t="shared" ca="1" si="53"/>
        <v>1314.9164410501551</v>
      </c>
      <c r="M166" s="148">
        <f t="shared" ca="1" si="54"/>
        <v>2575.5622467557964</v>
      </c>
      <c r="N166" s="148">
        <f t="shared" ca="1" si="55"/>
        <v>3738.1927317250456</v>
      </c>
      <c r="O166" s="148">
        <f t="shared" ca="1" si="74"/>
        <v>1743.6226678385185</v>
      </c>
      <c r="P166" s="148"/>
      <c r="Q166" s="148">
        <f t="shared" ca="1" si="75"/>
        <v>2164.3866964187837</v>
      </c>
      <c r="R166" s="148">
        <f t="shared" ca="1" si="76"/>
        <v>2575.5622467557964</v>
      </c>
      <c r="S166" s="148"/>
      <c r="V166" s="102">
        <f t="shared" ca="1" si="56"/>
        <v>234.39843800437501</v>
      </c>
      <c r="W166" s="3">
        <f t="shared" ca="1" si="57"/>
        <v>1549.3148790545301</v>
      </c>
      <c r="X166" s="166">
        <f t="shared" ca="1" si="58"/>
        <v>2809.9606847601713</v>
      </c>
      <c r="Y166" s="166">
        <f t="shared" ca="1" si="59"/>
        <v>3972.5911697294205</v>
      </c>
      <c r="Z166" s="166">
        <f t="shared" ca="1" si="77"/>
        <v>1978.0211058428936</v>
      </c>
      <c r="AA166" s="166">
        <f t="shared" ca="1" si="78"/>
        <v>2398.7851344231585</v>
      </c>
      <c r="AB166" s="166">
        <f t="shared" ca="1" si="79"/>
        <v>2809.9606847601713</v>
      </c>
      <c r="AC166" s="114"/>
      <c r="AD166" s="2">
        <f t="shared" si="80"/>
        <v>0</v>
      </c>
      <c r="AE166" s="2">
        <f t="shared" ca="1" si="60"/>
        <v>0</v>
      </c>
      <c r="AF166" s="134">
        <f t="shared" ca="1" si="61"/>
        <v>68.854688004375006</v>
      </c>
      <c r="AG166" s="135">
        <f t="shared" ca="1" si="62"/>
        <v>29.375062645720295</v>
      </c>
      <c r="AH166" s="134">
        <f t="shared" ca="1" si="63"/>
        <v>165.54374999999999</v>
      </c>
      <c r="AI166" s="135">
        <f t="shared" ca="1" si="64"/>
        <v>70.624937354279709</v>
      </c>
      <c r="AK166" s="136">
        <f t="shared" ca="1" si="81"/>
        <v>234.39843800437501</v>
      </c>
      <c r="AL166" s="102">
        <f t="shared" ca="1" si="65"/>
        <v>0</v>
      </c>
      <c r="AM166" s="3">
        <f t="shared" ca="1" si="82"/>
        <v>0</v>
      </c>
      <c r="AN166" s="142">
        <f t="shared" ca="1" si="66"/>
        <v>234.39843800437501</v>
      </c>
      <c r="AS166" s="148">
        <f t="shared" ca="1" si="67"/>
        <v>2299.270072992701</v>
      </c>
      <c r="AT166" s="2">
        <f t="shared" ca="1" si="83"/>
        <v>240.7789989977579</v>
      </c>
      <c r="AU166" s="102">
        <f t="shared" ca="1" si="84"/>
        <v>83.063722680341556</v>
      </c>
      <c r="AV166" s="102">
        <f t="shared" ca="1" si="85"/>
        <v>1347.9853479853477</v>
      </c>
    </row>
    <row r="167" spans="1:48" x14ac:dyDescent="0.25">
      <c r="A167" s="2">
        <v>118</v>
      </c>
      <c r="B167" s="127">
        <f ca="1">Auswahlblatt!$B$4*A167/250</f>
        <v>49.56</v>
      </c>
      <c r="C167" s="134">
        <f t="shared" ca="1" si="68"/>
        <v>70.036721146388899</v>
      </c>
      <c r="D167" s="131">
        <f t="shared" ca="1" si="69"/>
        <v>29.729425705608815</v>
      </c>
      <c r="E167" s="134">
        <f ca="1">($B$8+Auswahlblatt!$B$11)*9.81*$B$37</f>
        <v>165.54374999999999</v>
      </c>
      <c r="F167" s="135">
        <f t="shared" ca="1" si="70"/>
        <v>70.270574294391182</v>
      </c>
      <c r="G167" s="136">
        <f t="shared" ca="1" si="71"/>
        <v>235.5804711463889</v>
      </c>
      <c r="J167" s="168">
        <f t="shared" ca="1" si="72"/>
        <v>70.036721146388899</v>
      </c>
      <c r="K167" s="168">
        <f t="shared" ca="1" si="73"/>
        <v>165.54374999999999</v>
      </c>
      <c r="L167" s="148">
        <f t="shared" ca="1" si="53"/>
        <v>1314.9164410501551</v>
      </c>
      <c r="M167" s="148">
        <f t="shared" ca="1" si="54"/>
        <v>2575.5622467557964</v>
      </c>
      <c r="N167" s="148">
        <f t="shared" ca="1" si="55"/>
        <v>3738.1927317250456</v>
      </c>
      <c r="O167" s="148">
        <f t="shared" ca="1" si="74"/>
        <v>1743.6226678385185</v>
      </c>
      <c r="P167" s="148"/>
      <c r="Q167" s="148">
        <f t="shared" ca="1" si="75"/>
        <v>2164.3866964187837</v>
      </c>
      <c r="R167" s="148">
        <f t="shared" ca="1" si="76"/>
        <v>2575.5622467557964</v>
      </c>
      <c r="S167" s="148"/>
      <c r="V167" s="102">
        <f t="shared" ca="1" si="56"/>
        <v>235.5804711463889</v>
      </c>
      <c r="W167" s="3">
        <f t="shared" ca="1" si="57"/>
        <v>1550.4969121965439</v>
      </c>
      <c r="X167" s="166">
        <f t="shared" ca="1" si="58"/>
        <v>2811.1427179021853</v>
      </c>
      <c r="Y167" s="166">
        <f t="shared" ca="1" si="59"/>
        <v>3973.7732028714345</v>
      </c>
      <c r="Z167" s="166">
        <f t="shared" ca="1" si="77"/>
        <v>1979.2031389849074</v>
      </c>
      <c r="AA167" s="166">
        <f t="shared" ca="1" si="78"/>
        <v>2399.9671675651725</v>
      </c>
      <c r="AB167" s="166">
        <f t="shared" ca="1" si="79"/>
        <v>2811.1427179021853</v>
      </c>
      <c r="AC167" s="114"/>
      <c r="AD167" s="2">
        <f t="shared" si="80"/>
        <v>0</v>
      </c>
      <c r="AE167" s="2">
        <f t="shared" ca="1" si="60"/>
        <v>0</v>
      </c>
      <c r="AF167" s="134">
        <f t="shared" ca="1" si="61"/>
        <v>70.036721146388899</v>
      </c>
      <c r="AG167" s="135">
        <f t="shared" ca="1" si="62"/>
        <v>29.729425705608815</v>
      </c>
      <c r="AH167" s="134">
        <f t="shared" ca="1" si="63"/>
        <v>165.54374999999999</v>
      </c>
      <c r="AI167" s="135">
        <f t="shared" ca="1" si="64"/>
        <v>70.270574294391182</v>
      </c>
      <c r="AK167" s="136">
        <f t="shared" ca="1" si="81"/>
        <v>235.5804711463889</v>
      </c>
      <c r="AL167" s="102">
        <f t="shared" ca="1" si="65"/>
        <v>0</v>
      </c>
      <c r="AM167" s="3">
        <f t="shared" ca="1" si="82"/>
        <v>0</v>
      </c>
      <c r="AN167" s="142">
        <f t="shared" ca="1" si="66"/>
        <v>235.5804711463889</v>
      </c>
      <c r="AS167" s="148">
        <f t="shared" ca="1" si="67"/>
        <v>2318.9219539584506</v>
      </c>
      <c r="AT167" s="2">
        <f t="shared" ca="1" si="83"/>
        <v>242.83693916013189</v>
      </c>
      <c r="AU167" s="102">
        <f t="shared" ca="1" si="84"/>
        <v>82.359792827118326</v>
      </c>
      <c r="AV167" s="102">
        <f t="shared" ca="1" si="85"/>
        <v>1336.5617433414041</v>
      </c>
    </row>
    <row r="168" spans="1:48" x14ac:dyDescent="0.25">
      <c r="A168" s="2">
        <v>119</v>
      </c>
      <c r="B168" s="127">
        <f ca="1">Auswahlblatt!$B$4*A168/250</f>
        <v>49.98</v>
      </c>
      <c r="C168" s="134">
        <f t="shared" ca="1" si="68"/>
        <v>71.228814144930553</v>
      </c>
      <c r="D168" s="131">
        <f t="shared" ca="1" si="69"/>
        <v>30.083221171406826</v>
      </c>
      <c r="E168" s="134">
        <f ca="1">($B$8+Auswahlblatt!$B$11)*9.81*$B$37</f>
        <v>165.54374999999999</v>
      </c>
      <c r="F168" s="135">
        <f t="shared" ca="1" si="70"/>
        <v>69.916778828593181</v>
      </c>
      <c r="G168" s="136">
        <f t="shared" ca="1" si="71"/>
        <v>236.77256414493053</v>
      </c>
      <c r="J168" s="168">
        <f t="shared" ca="1" si="72"/>
        <v>71.228814144930553</v>
      </c>
      <c r="K168" s="168">
        <f t="shared" ca="1" si="73"/>
        <v>165.54374999999999</v>
      </c>
      <c r="L168" s="148">
        <f t="shared" ca="1" si="53"/>
        <v>1314.9164410501551</v>
      </c>
      <c r="M168" s="148">
        <f t="shared" ca="1" si="54"/>
        <v>2575.5622467557964</v>
      </c>
      <c r="N168" s="148">
        <f t="shared" ca="1" si="55"/>
        <v>3738.1927317250456</v>
      </c>
      <c r="O168" s="148">
        <f t="shared" ca="1" si="74"/>
        <v>1743.6226678385185</v>
      </c>
      <c r="P168" s="148"/>
      <c r="Q168" s="148">
        <f t="shared" ca="1" si="75"/>
        <v>2164.3866964187837</v>
      </c>
      <c r="R168" s="148">
        <f t="shared" ca="1" si="76"/>
        <v>2575.5622467557964</v>
      </c>
      <c r="S168" s="148"/>
      <c r="V168" s="102">
        <f t="shared" ca="1" si="56"/>
        <v>236.77256414493053</v>
      </c>
      <c r="W168" s="3">
        <f t="shared" ca="1" si="57"/>
        <v>1551.6890051950857</v>
      </c>
      <c r="X168" s="166">
        <f t="shared" ca="1" si="58"/>
        <v>2812.334810900727</v>
      </c>
      <c r="Y168" s="166">
        <f t="shared" ca="1" si="59"/>
        <v>3974.9652958699762</v>
      </c>
      <c r="Z168" s="166">
        <f t="shared" ca="1" si="77"/>
        <v>1980.3952319834491</v>
      </c>
      <c r="AA168" s="166">
        <f t="shared" ca="1" si="78"/>
        <v>2401.1592605637143</v>
      </c>
      <c r="AB168" s="166">
        <f t="shared" ca="1" si="79"/>
        <v>2812.334810900727</v>
      </c>
      <c r="AC168" s="114"/>
      <c r="AD168" s="2">
        <f t="shared" si="80"/>
        <v>0</v>
      </c>
      <c r="AE168" s="2">
        <f t="shared" ca="1" si="60"/>
        <v>0</v>
      </c>
      <c r="AF168" s="134">
        <f t="shared" ca="1" si="61"/>
        <v>71.228814144930553</v>
      </c>
      <c r="AG168" s="135">
        <f t="shared" ca="1" si="62"/>
        <v>30.083221171406826</v>
      </c>
      <c r="AH168" s="134">
        <f t="shared" ca="1" si="63"/>
        <v>165.54374999999999</v>
      </c>
      <c r="AI168" s="135">
        <f t="shared" ca="1" si="64"/>
        <v>69.916778828593181</v>
      </c>
      <c r="AK168" s="136">
        <f t="shared" ca="1" si="81"/>
        <v>236.77256414493053</v>
      </c>
      <c r="AL168" s="102">
        <f t="shared" ca="1" si="65"/>
        <v>0</v>
      </c>
      <c r="AM168" s="3">
        <f t="shared" ca="1" si="82"/>
        <v>0</v>
      </c>
      <c r="AN168" s="142">
        <f t="shared" ca="1" si="66"/>
        <v>236.77256414493053</v>
      </c>
      <c r="AS168" s="148">
        <f t="shared" ca="1" si="67"/>
        <v>2338.5738349241997</v>
      </c>
      <c r="AT168" s="2">
        <f t="shared" ca="1" si="83"/>
        <v>244.89487932250583</v>
      </c>
      <c r="AU168" s="102">
        <f t="shared" ca="1" si="84"/>
        <v>81.667693727730793</v>
      </c>
      <c r="AV168" s="102">
        <f t="shared" ca="1" si="85"/>
        <v>1325.3301320528212</v>
      </c>
    </row>
    <row r="169" spans="1:48" x14ac:dyDescent="0.25">
      <c r="A169" s="2">
        <v>120</v>
      </c>
      <c r="B169" s="127">
        <f ca="1">Auswahlblatt!$B$4*A169/250</f>
        <v>50.4</v>
      </c>
      <c r="C169" s="134">
        <f t="shared" ca="1" si="68"/>
        <v>72.430966999999995</v>
      </c>
      <c r="D169" s="131">
        <f t="shared" ca="1" si="69"/>
        <v>30.436412705136235</v>
      </c>
      <c r="E169" s="134">
        <f ca="1">($B$8+Auswahlblatt!$B$11)*9.81*$B$37</f>
        <v>165.54374999999999</v>
      </c>
      <c r="F169" s="135">
        <f t="shared" ca="1" si="70"/>
        <v>69.563587294863765</v>
      </c>
      <c r="G169" s="136">
        <f t="shared" ca="1" si="71"/>
        <v>237.974717</v>
      </c>
      <c r="J169" s="168">
        <f t="shared" ca="1" si="72"/>
        <v>72.430966999999995</v>
      </c>
      <c r="K169" s="168">
        <f t="shared" ca="1" si="73"/>
        <v>165.54374999999999</v>
      </c>
      <c r="L169" s="148">
        <f t="shared" ca="1" si="53"/>
        <v>1314.9164410501551</v>
      </c>
      <c r="M169" s="148">
        <f t="shared" ca="1" si="54"/>
        <v>2575.5622467557964</v>
      </c>
      <c r="N169" s="148">
        <f t="shared" ca="1" si="55"/>
        <v>3738.1927317250456</v>
      </c>
      <c r="O169" s="148">
        <f t="shared" ca="1" si="74"/>
        <v>1743.6226678385185</v>
      </c>
      <c r="P169" s="148"/>
      <c r="Q169" s="148">
        <f t="shared" ca="1" si="75"/>
        <v>2164.3866964187837</v>
      </c>
      <c r="R169" s="148">
        <f t="shared" ca="1" si="76"/>
        <v>2575.5622467557964</v>
      </c>
      <c r="S169" s="148"/>
      <c r="V169" s="102">
        <f t="shared" ca="1" si="56"/>
        <v>237.974717</v>
      </c>
      <c r="W169" s="3">
        <f t="shared" ca="1" si="57"/>
        <v>1552.8911580501551</v>
      </c>
      <c r="X169" s="166">
        <f t="shared" ca="1" si="58"/>
        <v>2813.5369637557965</v>
      </c>
      <c r="Y169" s="166">
        <f t="shared" ca="1" si="59"/>
        <v>3976.1674487250457</v>
      </c>
      <c r="Z169" s="166">
        <f t="shared" ca="1" si="77"/>
        <v>1981.5973848385186</v>
      </c>
      <c r="AA169" s="166">
        <f t="shared" ca="1" si="78"/>
        <v>2402.3614134187837</v>
      </c>
      <c r="AB169" s="166">
        <f t="shared" ca="1" si="79"/>
        <v>2813.5369637557965</v>
      </c>
      <c r="AC169" s="114"/>
      <c r="AD169" s="2">
        <f t="shared" si="80"/>
        <v>0</v>
      </c>
      <c r="AE169" s="2">
        <f t="shared" ca="1" si="60"/>
        <v>0</v>
      </c>
      <c r="AF169" s="134">
        <f t="shared" ca="1" si="61"/>
        <v>72.430966999999995</v>
      </c>
      <c r="AG169" s="135">
        <f t="shared" ca="1" si="62"/>
        <v>30.436412705136235</v>
      </c>
      <c r="AH169" s="134">
        <f t="shared" ca="1" si="63"/>
        <v>165.54374999999999</v>
      </c>
      <c r="AI169" s="135">
        <f t="shared" ca="1" si="64"/>
        <v>69.563587294863765</v>
      </c>
      <c r="AK169" s="136">
        <f t="shared" ca="1" si="81"/>
        <v>237.974717</v>
      </c>
      <c r="AL169" s="102">
        <f t="shared" ca="1" si="65"/>
        <v>0</v>
      </c>
      <c r="AM169" s="3">
        <f t="shared" ca="1" si="82"/>
        <v>0</v>
      </c>
      <c r="AN169" s="142">
        <f t="shared" ca="1" si="66"/>
        <v>237.974717</v>
      </c>
      <c r="AS169" s="148">
        <f t="shared" ca="1" si="67"/>
        <v>2358.2257158899492</v>
      </c>
      <c r="AT169" s="2">
        <f t="shared" ca="1" si="83"/>
        <v>246.95281948487985</v>
      </c>
      <c r="AU169" s="102">
        <f t="shared" ca="1" si="84"/>
        <v>80.987129613333039</v>
      </c>
      <c r="AV169" s="102">
        <f t="shared" ca="1" si="85"/>
        <v>1314.2857142857142</v>
      </c>
    </row>
    <row r="170" spans="1:48" x14ac:dyDescent="0.25">
      <c r="A170" s="2">
        <v>121</v>
      </c>
      <c r="B170" s="127">
        <f ca="1">Auswahlblatt!$B$4*A170/250</f>
        <v>50.82</v>
      </c>
      <c r="C170" s="134">
        <f t="shared" ca="1" si="68"/>
        <v>73.643179711597227</v>
      </c>
      <c r="D170" s="131">
        <f t="shared" ca="1" si="69"/>
        <v>30.788964848703674</v>
      </c>
      <c r="E170" s="134">
        <f ca="1">($B$8+Auswahlblatt!$B$11)*9.81*$B$37</f>
        <v>165.54374999999999</v>
      </c>
      <c r="F170" s="135">
        <f t="shared" ca="1" si="70"/>
        <v>69.211035151296329</v>
      </c>
      <c r="G170" s="136">
        <f t="shared" ca="1" si="71"/>
        <v>239.1869297115972</v>
      </c>
      <c r="J170" s="168">
        <f t="shared" ca="1" si="72"/>
        <v>73.643179711597227</v>
      </c>
      <c r="K170" s="168">
        <f t="shared" ca="1" si="73"/>
        <v>165.54374999999999</v>
      </c>
      <c r="L170" s="148">
        <f t="shared" ca="1" si="53"/>
        <v>1314.9164410501551</v>
      </c>
      <c r="M170" s="148">
        <f t="shared" ca="1" si="54"/>
        <v>2575.5622467557964</v>
      </c>
      <c r="N170" s="148">
        <f t="shared" ca="1" si="55"/>
        <v>3738.1927317250456</v>
      </c>
      <c r="O170" s="148">
        <f t="shared" ca="1" si="74"/>
        <v>1743.6226678385185</v>
      </c>
      <c r="P170" s="148"/>
      <c r="Q170" s="148">
        <f t="shared" ca="1" si="75"/>
        <v>2164.3866964187837</v>
      </c>
      <c r="R170" s="148">
        <f t="shared" ca="1" si="76"/>
        <v>2575.5622467557964</v>
      </c>
      <c r="S170" s="148"/>
      <c r="V170" s="102">
        <f t="shared" ca="1" si="56"/>
        <v>239.1869297115972</v>
      </c>
      <c r="W170" s="3">
        <f t="shared" ca="1" si="57"/>
        <v>1554.1033707617523</v>
      </c>
      <c r="X170" s="166">
        <f t="shared" ca="1" si="58"/>
        <v>2814.7491764673937</v>
      </c>
      <c r="Y170" s="166">
        <f t="shared" ca="1" si="59"/>
        <v>3977.3796614366429</v>
      </c>
      <c r="Z170" s="166">
        <f t="shared" ca="1" si="77"/>
        <v>1982.8095975501158</v>
      </c>
      <c r="AA170" s="166">
        <f t="shared" ca="1" si="78"/>
        <v>2403.5736261303809</v>
      </c>
      <c r="AB170" s="166">
        <f t="shared" ca="1" si="79"/>
        <v>2814.7491764673937</v>
      </c>
      <c r="AC170" s="114"/>
      <c r="AD170" s="2">
        <f t="shared" si="80"/>
        <v>0</v>
      </c>
      <c r="AE170" s="2">
        <f t="shared" ca="1" si="60"/>
        <v>0</v>
      </c>
      <c r="AF170" s="134">
        <f t="shared" ca="1" si="61"/>
        <v>73.643179711597227</v>
      </c>
      <c r="AG170" s="135">
        <f t="shared" ca="1" si="62"/>
        <v>30.788964848703674</v>
      </c>
      <c r="AH170" s="134">
        <f t="shared" ca="1" si="63"/>
        <v>165.54374999999999</v>
      </c>
      <c r="AI170" s="135">
        <f t="shared" ca="1" si="64"/>
        <v>69.211035151296329</v>
      </c>
      <c r="AK170" s="136">
        <f t="shared" ca="1" si="81"/>
        <v>239.1869297115972</v>
      </c>
      <c r="AL170" s="102">
        <f t="shared" ca="1" si="65"/>
        <v>0</v>
      </c>
      <c r="AM170" s="3">
        <f t="shared" ca="1" si="82"/>
        <v>0</v>
      </c>
      <c r="AN170" s="142">
        <f t="shared" ca="1" si="66"/>
        <v>239.1869297115972</v>
      </c>
      <c r="AS170" s="148">
        <f t="shared" ca="1" si="67"/>
        <v>2377.8775968556993</v>
      </c>
      <c r="AT170" s="2">
        <f t="shared" ca="1" si="83"/>
        <v>249.01075964725388</v>
      </c>
      <c r="AU170" s="102">
        <f t="shared" ca="1" si="84"/>
        <v>80.317814492561681</v>
      </c>
      <c r="AV170" s="102">
        <f t="shared" ca="1" si="85"/>
        <v>1303.4238488783944</v>
      </c>
    </row>
    <row r="171" spans="1:48" x14ac:dyDescent="0.25">
      <c r="A171" s="2">
        <v>122</v>
      </c>
      <c r="B171" s="127">
        <f ca="1">Auswahlblatt!$B$4*A171/250</f>
        <v>51.24</v>
      </c>
      <c r="C171" s="134">
        <f t="shared" ca="1" si="68"/>
        <v>74.865452279722206</v>
      </c>
      <c r="D171" s="131">
        <f t="shared" ca="1" si="69"/>
        <v>31.140843016738749</v>
      </c>
      <c r="E171" s="134">
        <f ca="1">($B$8+Auswahlblatt!$B$11)*9.81*$B$37</f>
        <v>165.54374999999999</v>
      </c>
      <c r="F171" s="135">
        <f t="shared" ca="1" si="70"/>
        <v>68.859156983261244</v>
      </c>
      <c r="G171" s="136">
        <f t="shared" ca="1" si="71"/>
        <v>240.40920227972219</v>
      </c>
      <c r="J171" s="168">
        <f t="shared" ca="1" si="72"/>
        <v>74.865452279722206</v>
      </c>
      <c r="K171" s="168">
        <f t="shared" ca="1" si="73"/>
        <v>165.54374999999999</v>
      </c>
      <c r="L171" s="148">
        <f t="shared" ca="1" si="53"/>
        <v>1314.9164410501551</v>
      </c>
      <c r="M171" s="148">
        <f t="shared" ca="1" si="54"/>
        <v>2575.5622467557964</v>
      </c>
      <c r="N171" s="148">
        <f t="shared" ca="1" si="55"/>
        <v>3738.1927317250456</v>
      </c>
      <c r="O171" s="148">
        <f t="shared" ca="1" si="74"/>
        <v>1743.6226678385185</v>
      </c>
      <c r="P171" s="148"/>
      <c r="Q171" s="148">
        <f t="shared" ca="1" si="75"/>
        <v>2164.3866964187837</v>
      </c>
      <c r="R171" s="148">
        <f t="shared" ca="1" si="76"/>
        <v>2575.5622467557964</v>
      </c>
      <c r="S171" s="148"/>
      <c r="V171" s="102">
        <f t="shared" ca="1" si="56"/>
        <v>240.40920227972219</v>
      </c>
      <c r="W171" s="3">
        <f t="shared" ca="1" si="57"/>
        <v>1555.3256433298773</v>
      </c>
      <c r="X171" s="166">
        <f t="shared" ca="1" si="58"/>
        <v>2815.9714490355186</v>
      </c>
      <c r="Y171" s="166">
        <f t="shared" ca="1" si="59"/>
        <v>3978.6019340047678</v>
      </c>
      <c r="Z171" s="166">
        <f t="shared" ca="1" si="77"/>
        <v>1984.0318701182407</v>
      </c>
      <c r="AA171" s="166">
        <f t="shared" ca="1" si="78"/>
        <v>2404.7958986985059</v>
      </c>
      <c r="AB171" s="166">
        <f t="shared" ca="1" si="79"/>
        <v>2815.9714490355186</v>
      </c>
      <c r="AC171" s="114"/>
      <c r="AD171" s="2">
        <f t="shared" si="80"/>
        <v>0</v>
      </c>
      <c r="AE171" s="2">
        <f t="shared" ca="1" si="60"/>
        <v>0</v>
      </c>
      <c r="AF171" s="134">
        <f t="shared" ca="1" si="61"/>
        <v>74.865452279722206</v>
      </c>
      <c r="AG171" s="135">
        <f t="shared" ca="1" si="62"/>
        <v>31.140843016738749</v>
      </c>
      <c r="AH171" s="134">
        <f t="shared" ca="1" si="63"/>
        <v>165.54374999999999</v>
      </c>
      <c r="AI171" s="135">
        <f t="shared" ca="1" si="64"/>
        <v>68.859156983261244</v>
      </c>
      <c r="AK171" s="136">
        <f t="shared" ca="1" si="81"/>
        <v>240.40920227972219</v>
      </c>
      <c r="AL171" s="102">
        <f t="shared" ca="1" si="65"/>
        <v>0</v>
      </c>
      <c r="AM171" s="3">
        <f t="shared" ca="1" si="82"/>
        <v>0</v>
      </c>
      <c r="AN171" s="142">
        <f t="shared" ca="1" si="66"/>
        <v>240.40920227972219</v>
      </c>
      <c r="AS171" s="148">
        <f t="shared" ca="1" si="67"/>
        <v>2397.5294778214484</v>
      </c>
      <c r="AT171" s="2">
        <f t="shared" ca="1" si="83"/>
        <v>251.06869980962784</v>
      </c>
      <c r="AU171" s="102">
        <f t="shared" ca="1" si="84"/>
        <v>79.659471750819378</v>
      </c>
      <c r="AV171" s="102">
        <f t="shared" ca="1" si="85"/>
        <v>1292.7400468384076</v>
      </c>
    </row>
    <row r="172" spans="1:48" x14ac:dyDescent="0.25">
      <c r="A172" s="2">
        <v>123</v>
      </c>
      <c r="B172" s="127">
        <f ca="1">Auswahlblatt!$B$4*A172/250</f>
        <v>51.66</v>
      </c>
      <c r="C172" s="134">
        <f t="shared" ca="1" si="68"/>
        <v>76.097784704375002</v>
      </c>
      <c r="D172" s="131">
        <f t="shared" ca="1" si="69"/>
        <v>31.49201348910206</v>
      </c>
      <c r="E172" s="134">
        <f ca="1">($B$8+Auswahlblatt!$B$11)*9.81*$B$37</f>
        <v>165.54374999999999</v>
      </c>
      <c r="F172" s="135">
        <f t="shared" ca="1" si="70"/>
        <v>68.50798651089795</v>
      </c>
      <c r="G172" s="136">
        <f t="shared" ca="1" si="71"/>
        <v>241.64153470437498</v>
      </c>
      <c r="J172" s="168">
        <f t="shared" ca="1" si="72"/>
        <v>76.097784704375002</v>
      </c>
      <c r="K172" s="168">
        <f t="shared" ca="1" si="73"/>
        <v>165.54374999999999</v>
      </c>
      <c r="L172" s="148">
        <f t="shared" ca="1" si="53"/>
        <v>1314.9164410501551</v>
      </c>
      <c r="M172" s="148">
        <f t="shared" ca="1" si="54"/>
        <v>2575.5622467557964</v>
      </c>
      <c r="N172" s="148">
        <f t="shared" ca="1" si="55"/>
        <v>3738.1927317250456</v>
      </c>
      <c r="O172" s="148">
        <f t="shared" ca="1" si="74"/>
        <v>1743.6226678385185</v>
      </c>
      <c r="P172" s="148"/>
      <c r="Q172" s="148">
        <f t="shared" ca="1" si="75"/>
        <v>2164.3866964187837</v>
      </c>
      <c r="R172" s="148">
        <f t="shared" ca="1" si="76"/>
        <v>2575.5622467557964</v>
      </c>
      <c r="S172" s="148"/>
      <c r="V172" s="102">
        <f t="shared" ca="1" si="56"/>
        <v>241.64153470437498</v>
      </c>
      <c r="W172" s="3">
        <f t="shared" ca="1" si="57"/>
        <v>1556.5579757545302</v>
      </c>
      <c r="X172" s="166">
        <f t="shared" ca="1" si="58"/>
        <v>2817.2037814601713</v>
      </c>
      <c r="Y172" s="166">
        <f t="shared" ca="1" si="59"/>
        <v>3979.8342664294205</v>
      </c>
      <c r="Z172" s="166">
        <f t="shared" ca="1" si="77"/>
        <v>1985.2642025428936</v>
      </c>
      <c r="AA172" s="166">
        <f t="shared" ca="1" si="78"/>
        <v>2406.0282311231585</v>
      </c>
      <c r="AB172" s="166">
        <f t="shared" ca="1" si="79"/>
        <v>2817.2037814601713</v>
      </c>
      <c r="AC172" s="114"/>
      <c r="AD172" s="2">
        <f t="shared" si="80"/>
        <v>0</v>
      </c>
      <c r="AE172" s="2">
        <f t="shared" ca="1" si="60"/>
        <v>0</v>
      </c>
      <c r="AF172" s="134">
        <f t="shared" ca="1" si="61"/>
        <v>76.097784704375002</v>
      </c>
      <c r="AG172" s="135">
        <f t="shared" ca="1" si="62"/>
        <v>31.49201348910206</v>
      </c>
      <c r="AH172" s="134">
        <f t="shared" ca="1" si="63"/>
        <v>165.54374999999999</v>
      </c>
      <c r="AI172" s="135">
        <f t="shared" ca="1" si="64"/>
        <v>68.50798651089795</v>
      </c>
      <c r="AK172" s="136">
        <f t="shared" ca="1" si="81"/>
        <v>241.64153470437498</v>
      </c>
      <c r="AL172" s="102">
        <f t="shared" ca="1" si="65"/>
        <v>0</v>
      </c>
      <c r="AM172" s="3">
        <f t="shared" ca="1" si="82"/>
        <v>0</v>
      </c>
      <c r="AN172" s="142">
        <f t="shared" ca="1" si="66"/>
        <v>241.64153470437498</v>
      </c>
      <c r="AS172" s="148">
        <f t="shared" ca="1" si="67"/>
        <v>2417.181358787198</v>
      </c>
      <c r="AT172" s="2">
        <f t="shared" ca="1" si="83"/>
        <v>253.12663997200181</v>
      </c>
      <c r="AU172" s="102">
        <f t="shared" ca="1" si="84"/>
        <v>79.011833769105408</v>
      </c>
      <c r="AV172" s="102">
        <f t="shared" ca="1" si="85"/>
        <v>1282.2299651567946</v>
      </c>
    </row>
    <row r="173" spans="1:48" x14ac:dyDescent="0.25">
      <c r="A173" s="2">
        <v>124</v>
      </c>
      <c r="B173" s="127">
        <f ca="1">Auswahlblatt!$B$4*A173/250</f>
        <v>52.08</v>
      </c>
      <c r="C173" s="134">
        <f t="shared" ca="1" si="68"/>
        <v>77.340176985555559</v>
      </c>
      <c r="D173" s="131">
        <f t="shared" ca="1" si="69"/>
        <v>31.842443403080772</v>
      </c>
      <c r="E173" s="134">
        <f ca="1">($B$8+Auswahlblatt!$B$11)*9.81*$B$37</f>
        <v>165.54374999999999</v>
      </c>
      <c r="F173" s="135">
        <f t="shared" ca="1" si="70"/>
        <v>68.157556596919221</v>
      </c>
      <c r="G173" s="136">
        <f t="shared" ca="1" si="71"/>
        <v>242.88392698555555</v>
      </c>
      <c r="J173" s="168">
        <f t="shared" ca="1" si="72"/>
        <v>77.340176985555559</v>
      </c>
      <c r="K173" s="168">
        <f t="shared" ca="1" si="73"/>
        <v>165.54374999999999</v>
      </c>
      <c r="L173" s="148">
        <f t="shared" ca="1" si="53"/>
        <v>1314.9164410501551</v>
      </c>
      <c r="M173" s="148">
        <f t="shared" ca="1" si="54"/>
        <v>2575.5622467557964</v>
      </c>
      <c r="N173" s="148">
        <f t="shared" ca="1" si="55"/>
        <v>3738.1927317250456</v>
      </c>
      <c r="O173" s="148">
        <f t="shared" ca="1" si="74"/>
        <v>1743.6226678385185</v>
      </c>
      <c r="P173" s="148"/>
      <c r="Q173" s="148">
        <f t="shared" ca="1" si="75"/>
        <v>2164.3866964187837</v>
      </c>
      <c r="R173" s="148">
        <f t="shared" ca="1" si="76"/>
        <v>2575.5622467557964</v>
      </c>
      <c r="S173" s="148"/>
      <c r="V173" s="102">
        <f t="shared" ca="1" si="56"/>
        <v>242.88392698555555</v>
      </c>
      <c r="W173" s="3">
        <f t="shared" ca="1" si="57"/>
        <v>1557.8003680357106</v>
      </c>
      <c r="X173" s="166">
        <f t="shared" ca="1" si="58"/>
        <v>2818.4461737413521</v>
      </c>
      <c r="Y173" s="166">
        <f t="shared" ca="1" si="59"/>
        <v>3981.0766587106014</v>
      </c>
      <c r="Z173" s="166">
        <f t="shared" ca="1" si="77"/>
        <v>1986.506594824074</v>
      </c>
      <c r="AA173" s="166">
        <f t="shared" ca="1" si="78"/>
        <v>2407.2706234043394</v>
      </c>
      <c r="AB173" s="166">
        <f t="shared" ca="1" si="79"/>
        <v>2818.4461737413521</v>
      </c>
      <c r="AC173" s="114"/>
      <c r="AD173" s="2">
        <f t="shared" si="80"/>
        <v>0</v>
      </c>
      <c r="AE173" s="2">
        <f t="shared" ca="1" si="60"/>
        <v>0</v>
      </c>
      <c r="AF173" s="134">
        <f t="shared" ca="1" si="61"/>
        <v>77.340176985555559</v>
      </c>
      <c r="AG173" s="135">
        <f t="shared" ca="1" si="62"/>
        <v>31.842443403080772</v>
      </c>
      <c r="AH173" s="134">
        <f t="shared" ca="1" si="63"/>
        <v>165.54374999999999</v>
      </c>
      <c r="AI173" s="135">
        <f t="shared" ca="1" si="64"/>
        <v>68.157556596919221</v>
      </c>
      <c r="AK173" s="136">
        <f t="shared" ca="1" si="81"/>
        <v>242.88392698555555</v>
      </c>
      <c r="AL173" s="102">
        <f t="shared" ca="1" si="65"/>
        <v>0</v>
      </c>
      <c r="AM173" s="3">
        <f t="shared" ca="1" si="82"/>
        <v>0</v>
      </c>
      <c r="AN173" s="142">
        <f t="shared" ca="1" si="66"/>
        <v>242.88392698555555</v>
      </c>
      <c r="AS173" s="148">
        <f t="shared" ca="1" si="67"/>
        <v>2436.8332397529475</v>
      </c>
      <c r="AT173" s="2">
        <f t="shared" ca="1" si="83"/>
        <v>255.18458013437581</v>
      </c>
      <c r="AU173" s="102">
        <f t="shared" ca="1" si="84"/>
        <v>78.374641561290048</v>
      </c>
      <c r="AV173" s="102">
        <f t="shared" ca="1" si="85"/>
        <v>1271.889400921659</v>
      </c>
    </row>
    <row r="174" spans="1:48" x14ac:dyDescent="0.25">
      <c r="A174" s="2">
        <v>125</v>
      </c>
      <c r="B174" s="127">
        <f ca="1">Auswahlblatt!$B$4*A174/250</f>
        <v>52.5</v>
      </c>
      <c r="C174" s="134">
        <f t="shared" ca="1" si="68"/>
        <v>78.59262912326389</v>
      </c>
      <c r="D174" s="131">
        <f t="shared" ca="1" si="69"/>
        <v>32.192100745289856</v>
      </c>
      <c r="E174" s="134">
        <f ca="1">($B$8+Auswahlblatt!$B$11)*9.81*$B$37</f>
        <v>165.54374999999999</v>
      </c>
      <c r="F174" s="135">
        <f t="shared" ca="1" si="70"/>
        <v>67.807899254710151</v>
      </c>
      <c r="G174" s="136">
        <f t="shared" ca="1" si="71"/>
        <v>244.13637912326388</v>
      </c>
      <c r="J174" s="168">
        <f t="shared" ca="1" si="72"/>
        <v>78.59262912326389</v>
      </c>
      <c r="K174" s="168">
        <f t="shared" ca="1" si="73"/>
        <v>165.54374999999999</v>
      </c>
      <c r="L174" s="148">
        <f t="shared" ca="1" si="53"/>
        <v>1314.9164410501551</v>
      </c>
      <c r="M174" s="148">
        <f t="shared" ca="1" si="54"/>
        <v>2575.5622467557964</v>
      </c>
      <c r="N174" s="148">
        <f t="shared" ca="1" si="55"/>
        <v>3738.1927317250456</v>
      </c>
      <c r="O174" s="148">
        <f t="shared" ca="1" si="74"/>
        <v>1743.6226678385185</v>
      </c>
      <c r="P174" s="148"/>
      <c r="Q174" s="148">
        <f t="shared" ca="1" si="75"/>
        <v>2164.3866964187837</v>
      </c>
      <c r="R174" s="148">
        <f t="shared" ca="1" si="76"/>
        <v>2575.5622467557964</v>
      </c>
      <c r="S174" s="148"/>
      <c r="V174" s="102">
        <f t="shared" ca="1" si="56"/>
        <v>244.13637912326388</v>
      </c>
      <c r="W174" s="3">
        <f t="shared" ca="1" si="57"/>
        <v>1559.0528201734189</v>
      </c>
      <c r="X174" s="166">
        <f t="shared" ca="1" si="58"/>
        <v>2819.6986258790603</v>
      </c>
      <c r="Y174" s="166">
        <f t="shared" ca="1" si="59"/>
        <v>3982.3291108483095</v>
      </c>
      <c r="Z174" s="166">
        <f t="shared" ca="1" si="77"/>
        <v>1987.7590469617824</v>
      </c>
      <c r="AA174" s="166">
        <f t="shared" ca="1" si="78"/>
        <v>2408.5230755420475</v>
      </c>
      <c r="AB174" s="166">
        <f t="shared" ca="1" si="79"/>
        <v>2819.6986258790603</v>
      </c>
      <c r="AC174" s="114"/>
      <c r="AD174" s="2">
        <f t="shared" si="80"/>
        <v>0</v>
      </c>
      <c r="AE174" s="2">
        <f t="shared" ca="1" si="60"/>
        <v>0</v>
      </c>
      <c r="AF174" s="134">
        <f t="shared" ca="1" si="61"/>
        <v>78.59262912326389</v>
      </c>
      <c r="AG174" s="135">
        <f t="shared" ca="1" si="62"/>
        <v>32.192100745289856</v>
      </c>
      <c r="AH174" s="134">
        <f t="shared" ca="1" si="63"/>
        <v>165.54374999999999</v>
      </c>
      <c r="AI174" s="135">
        <f t="shared" ca="1" si="64"/>
        <v>67.807899254710151</v>
      </c>
      <c r="AK174" s="136">
        <f t="shared" ca="1" si="81"/>
        <v>244.13637912326388</v>
      </c>
      <c r="AL174" s="102">
        <f t="shared" ca="1" si="65"/>
        <v>0</v>
      </c>
      <c r="AM174" s="3">
        <f t="shared" ca="1" si="82"/>
        <v>0</v>
      </c>
      <c r="AN174" s="142">
        <f t="shared" ca="1" si="66"/>
        <v>244.13637912326388</v>
      </c>
      <c r="AS174" s="148">
        <f t="shared" ca="1" si="67"/>
        <v>2456.4851207186971</v>
      </c>
      <c r="AT174" s="2">
        <f t="shared" ca="1" si="83"/>
        <v>257.24252029674983</v>
      </c>
      <c r="AU174" s="102">
        <f t="shared" ca="1" si="84"/>
        <v>77.747644428799717</v>
      </c>
      <c r="AV174" s="102">
        <f t="shared" ca="1" si="85"/>
        <v>1261.7142857142858</v>
      </c>
    </row>
    <row r="175" spans="1:48" x14ac:dyDescent="0.25">
      <c r="A175" s="2">
        <v>126</v>
      </c>
      <c r="B175" s="127">
        <f ca="1">Auswahlblatt!$B$4*A175/250</f>
        <v>52.92</v>
      </c>
      <c r="C175" s="134">
        <f t="shared" ca="1" si="68"/>
        <v>79.855141117499997</v>
      </c>
      <c r="D175" s="131">
        <f t="shared" ca="1" si="69"/>
        <v>32.540954343295866</v>
      </c>
      <c r="E175" s="134">
        <f ca="1">($B$8+Auswahlblatt!$B$11)*9.81*$B$37</f>
        <v>165.54374999999999</v>
      </c>
      <c r="F175" s="135">
        <f t="shared" ca="1" si="70"/>
        <v>67.459045656704134</v>
      </c>
      <c r="G175" s="136">
        <f t="shared" ca="1" si="71"/>
        <v>245.3988911175</v>
      </c>
      <c r="J175" s="168">
        <f t="shared" ca="1" si="72"/>
        <v>79.855141117499997</v>
      </c>
      <c r="K175" s="168">
        <f t="shared" ca="1" si="73"/>
        <v>165.54374999999999</v>
      </c>
      <c r="L175" s="148">
        <f t="shared" ca="1" si="53"/>
        <v>1314.9164410501551</v>
      </c>
      <c r="M175" s="148">
        <f t="shared" ca="1" si="54"/>
        <v>2575.5622467557964</v>
      </c>
      <c r="N175" s="148">
        <f t="shared" ca="1" si="55"/>
        <v>3738.1927317250456</v>
      </c>
      <c r="O175" s="148">
        <f t="shared" ca="1" si="74"/>
        <v>1743.6226678385185</v>
      </c>
      <c r="P175" s="148"/>
      <c r="Q175" s="148">
        <f t="shared" ca="1" si="75"/>
        <v>2164.3866964187837</v>
      </c>
      <c r="R175" s="148">
        <f t="shared" ca="1" si="76"/>
        <v>2575.5622467557964</v>
      </c>
      <c r="S175" s="148"/>
      <c r="V175" s="102">
        <f t="shared" ca="1" si="56"/>
        <v>245.3988911175</v>
      </c>
      <c r="W175" s="3">
        <f t="shared" ca="1" si="57"/>
        <v>1560.315332167655</v>
      </c>
      <c r="X175" s="166">
        <f t="shared" ca="1" si="58"/>
        <v>2820.9611378732966</v>
      </c>
      <c r="Y175" s="166">
        <f t="shared" ca="1" si="59"/>
        <v>3983.5916228425458</v>
      </c>
      <c r="Z175" s="166">
        <f t="shared" ca="1" si="77"/>
        <v>1989.0215589560185</v>
      </c>
      <c r="AA175" s="166">
        <f t="shared" ca="1" si="78"/>
        <v>2409.7855875362839</v>
      </c>
      <c r="AB175" s="166">
        <f t="shared" ca="1" si="79"/>
        <v>2820.9611378732966</v>
      </c>
      <c r="AC175" s="114"/>
      <c r="AD175" s="2">
        <f t="shared" si="80"/>
        <v>0</v>
      </c>
      <c r="AE175" s="2">
        <f t="shared" ca="1" si="60"/>
        <v>0</v>
      </c>
      <c r="AF175" s="134">
        <f t="shared" ca="1" si="61"/>
        <v>79.855141117499997</v>
      </c>
      <c r="AG175" s="135">
        <f t="shared" ca="1" si="62"/>
        <v>32.540954343295866</v>
      </c>
      <c r="AH175" s="134">
        <f t="shared" ca="1" si="63"/>
        <v>165.54374999999999</v>
      </c>
      <c r="AI175" s="135">
        <f t="shared" ca="1" si="64"/>
        <v>67.459045656704134</v>
      </c>
      <c r="AK175" s="136">
        <f t="shared" ca="1" si="81"/>
        <v>245.3988911175</v>
      </c>
      <c r="AL175" s="102">
        <f t="shared" ca="1" si="65"/>
        <v>0</v>
      </c>
      <c r="AM175" s="3">
        <f t="shared" ca="1" si="82"/>
        <v>0</v>
      </c>
      <c r="AN175" s="142">
        <f t="shared" ca="1" si="66"/>
        <v>245.3988911175</v>
      </c>
      <c r="AS175" s="148">
        <f t="shared" ca="1" si="67"/>
        <v>2476.1370016844471</v>
      </c>
      <c r="AT175" s="2">
        <f t="shared" ca="1" si="83"/>
        <v>259.30046045912388</v>
      </c>
      <c r="AU175" s="102">
        <f t="shared" ca="1" si="84"/>
        <v>77.130599631745739</v>
      </c>
      <c r="AV175" s="102">
        <f t="shared" ca="1" si="85"/>
        <v>1251.7006802721087</v>
      </c>
    </row>
    <row r="176" spans="1:48" x14ac:dyDescent="0.25">
      <c r="A176" s="2">
        <v>127</v>
      </c>
      <c r="B176" s="127">
        <f ca="1">Auswahlblatt!$B$4*A176/250</f>
        <v>53.34</v>
      </c>
      <c r="C176" s="134">
        <f t="shared" ca="1" si="68"/>
        <v>81.127712968263893</v>
      </c>
      <c r="D176" s="131">
        <f t="shared" ca="1" si="69"/>
        <v>32.888973856980606</v>
      </c>
      <c r="E176" s="134">
        <f ca="1">($B$8+Auswahlblatt!$B$11)*9.81*$B$37</f>
        <v>165.54374999999999</v>
      </c>
      <c r="F176" s="135">
        <f t="shared" ca="1" si="70"/>
        <v>67.111026143019402</v>
      </c>
      <c r="G176" s="136">
        <f t="shared" ca="1" si="71"/>
        <v>246.67146296826388</v>
      </c>
      <c r="J176" s="168">
        <f t="shared" ca="1" si="72"/>
        <v>81.127712968263893</v>
      </c>
      <c r="K176" s="168">
        <f t="shared" ca="1" si="73"/>
        <v>165.54374999999999</v>
      </c>
      <c r="L176" s="148">
        <f t="shared" ca="1" si="53"/>
        <v>1314.9164410501551</v>
      </c>
      <c r="M176" s="148">
        <f t="shared" ca="1" si="54"/>
        <v>2575.5622467557964</v>
      </c>
      <c r="N176" s="148">
        <f t="shared" ca="1" si="55"/>
        <v>3738.1927317250456</v>
      </c>
      <c r="O176" s="148">
        <f t="shared" ca="1" si="74"/>
        <v>1743.6226678385185</v>
      </c>
      <c r="P176" s="148"/>
      <c r="Q176" s="148">
        <f t="shared" ca="1" si="75"/>
        <v>2164.3866964187837</v>
      </c>
      <c r="R176" s="148">
        <f t="shared" ca="1" si="76"/>
        <v>2575.5622467557964</v>
      </c>
      <c r="S176" s="148"/>
      <c r="V176" s="102">
        <f t="shared" ca="1" si="56"/>
        <v>246.67146296826388</v>
      </c>
      <c r="W176" s="3">
        <f t="shared" ca="1" si="57"/>
        <v>1561.5879040184191</v>
      </c>
      <c r="X176" s="166">
        <f t="shared" ca="1" si="58"/>
        <v>2822.2337097240602</v>
      </c>
      <c r="Y176" s="166">
        <f t="shared" ca="1" si="59"/>
        <v>3984.8641946933094</v>
      </c>
      <c r="Z176" s="166">
        <f t="shared" ca="1" si="77"/>
        <v>1990.2941308067825</v>
      </c>
      <c r="AA176" s="166">
        <f t="shared" ca="1" si="78"/>
        <v>2411.0581593870475</v>
      </c>
      <c r="AB176" s="166">
        <f t="shared" ca="1" si="79"/>
        <v>2822.2337097240602</v>
      </c>
      <c r="AC176" s="114"/>
      <c r="AD176" s="2">
        <f t="shared" si="80"/>
        <v>0</v>
      </c>
      <c r="AE176" s="2">
        <f t="shared" ca="1" si="60"/>
        <v>0</v>
      </c>
      <c r="AF176" s="134">
        <f t="shared" ca="1" si="61"/>
        <v>81.127712968263893</v>
      </c>
      <c r="AG176" s="135">
        <f t="shared" ca="1" si="62"/>
        <v>32.888973856980606</v>
      </c>
      <c r="AH176" s="134">
        <f t="shared" ca="1" si="63"/>
        <v>165.54374999999999</v>
      </c>
      <c r="AI176" s="135">
        <f t="shared" ca="1" si="64"/>
        <v>67.111026143019402</v>
      </c>
      <c r="AK176" s="136">
        <f t="shared" ca="1" si="81"/>
        <v>246.67146296826388</v>
      </c>
      <c r="AL176" s="102">
        <f t="shared" ca="1" si="65"/>
        <v>0</v>
      </c>
      <c r="AM176" s="3">
        <f t="shared" ca="1" si="82"/>
        <v>0</v>
      </c>
      <c r="AN176" s="142">
        <f t="shared" ca="1" si="66"/>
        <v>246.67146296826388</v>
      </c>
      <c r="AS176" s="148">
        <f t="shared" ca="1" si="67"/>
        <v>2495.7888826501967</v>
      </c>
      <c r="AT176" s="2">
        <f t="shared" ca="1" si="83"/>
        <v>261.35840062149788</v>
      </c>
      <c r="AU176" s="102">
        <f t="shared" ca="1" si="84"/>
        <v>76.523272075590256</v>
      </c>
      <c r="AV176" s="102">
        <f t="shared" ca="1" si="85"/>
        <v>1241.8447694038246</v>
      </c>
    </row>
    <row r="177" spans="1:48" x14ac:dyDescent="0.25">
      <c r="A177" s="2">
        <v>128</v>
      </c>
      <c r="B177" s="127">
        <f ca="1">Auswahlblatt!$B$4*A177/250</f>
        <v>53.76</v>
      </c>
      <c r="C177" s="134">
        <f t="shared" ca="1" si="68"/>
        <v>82.410344675555564</v>
      </c>
      <c r="D177" s="131">
        <f t="shared" ca="1" si="69"/>
        <v>33.236129769660927</v>
      </c>
      <c r="E177" s="134">
        <f ca="1">($B$8+Auswahlblatt!$B$11)*9.81*$B$37</f>
        <v>165.54374999999999</v>
      </c>
      <c r="F177" s="135">
        <f t="shared" ca="1" si="70"/>
        <v>66.76387023033908</v>
      </c>
      <c r="G177" s="136">
        <f t="shared" ca="1" si="71"/>
        <v>247.95409467555555</v>
      </c>
      <c r="J177" s="168">
        <f t="shared" ca="1" si="72"/>
        <v>82.410344675555564</v>
      </c>
      <c r="K177" s="168">
        <f t="shared" ca="1" si="73"/>
        <v>165.54374999999999</v>
      </c>
      <c r="L177" s="148">
        <f t="shared" ref="L177:L240" ca="1" si="86">$B$8*9.81*SIN($Q$44)</f>
        <v>1314.9164410501551</v>
      </c>
      <c r="M177" s="148">
        <f t="shared" ref="M177:M240" ca="1" si="87">$B$8*9.81*SIN($S$44)</f>
        <v>2575.5622467557964</v>
      </c>
      <c r="N177" s="148">
        <f t="shared" ref="N177:N240" ca="1" si="88">$B$8*9.81*SIN($U$44)</f>
        <v>3738.1927317250456</v>
      </c>
      <c r="O177" s="148">
        <f t="shared" ca="1" si="74"/>
        <v>1743.6226678385185</v>
      </c>
      <c r="P177" s="148"/>
      <c r="Q177" s="148">
        <f t="shared" ca="1" si="75"/>
        <v>2164.3866964187837</v>
      </c>
      <c r="R177" s="148">
        <f t="shared" ca="1" si="76"/>
        <v>2575.5622467557964</v>
      </c>
      <c r="S177" s="148"/>
      <c r="V177" s="102">
        <f t="shared" ref="V177:V240" ca="1" si="89">J177+K177</f>
        <v>247.95409467555555</v>
      </c>
      <c r="W177" s="3">
        <f t="shared" ref="W177:W240" ca="1" si="90">V177+L177</f>
        <v>1562.8705357257106</v>
      </c>
      <c r="X177" s="166">
        <f t="shared" ref="X177:X240" ca="1" si="91">V177+M177</f>
        <v>2823.516341431352</v>
      </c>
      <c r="Y177" s="166">
        <f t="shared" ref="Y177:Y240" ca="1" si="92">V177+N177</f>
        <v>3986.1468264006012</v>
      </c>
      <c r="Z177" s="166">
        <f t="shared" ca="1" si="77"/>
        <v>1991.5767625140741</v>
      </c>
      <c r="AA177" s="166">
        <f t="shared" ca="1" si="78"/>
        <v>2412.3407910943392</v>
      </c>
      <c r="AB177" s="166">
        <f t="shared" ca="1" si="79"/>
        <v>2823.516341431352</v>
      </c>
      <c r="AC177" s="114"/>
      <c r="AD177" s="2">
        <f t="shared" si="80"/>
        <v>0</v>
      </c>
      <c r="AE177" s="2">
        <f t="shared" ref="AE177:AE240" ca="1" si="93">AD177/AN177*100</f>
        <v>0</v>
      </c>
      <c r="AF177" s="134">
        <f t="shared" ref="AF177:AF240" ca="1" si="94">0.5*$B$27*$B$28*$B$29*((B177+$AQ$52)*1000/3600)^2</f>
        <v>82.410344675555564</v>
      </c>
      <c r="AG177" s="135">
        <f t="shared" ref="AG177:AG240" ca="1" si="95">AF177/AN177*100</f>
        <v>33.236129769660927</v>
      </c>
      <c r="AH177" s="134">
        <f t="shared" ref="AH177:AH240" ca="1" si="96">($B$8+$AQ$49)*9.81*$B$37</f>
        <v>165.54374999999999</v>
      </c>
      <c r="AI177" s="135">
        <f t="shared" ref="AI177:AI240" ca="1" si="97">AH177/AN177*100</f>
        <v>66.76387023033908</v>
      </c>
      <c r="AK177" s="136">
        <f t="shared" ca="1" si="81"/>
        <v>247.95409467555555</v>
      </c>
      <c r="AL177" s="102">
        <f t="shared" ref="AL177:AL240" ca="1" si="98">($B$8+$AQ$49)*9.81*SIN($AQ$54)</f>
        <v>0</v>
      </c>
      <c r="AM177" s="3">
        <f t="shared" ca="1" si="82"/>
        <v>0</v>
      </c>
      <c r="AN177" s="142">
        <f t="shared" ref="AN177:AN240" ca="1" si="99">AK177+AL177</f>
        <v>247.95409467555555</v>
      </c>
      <c r="AS177" s="148">
        <f t="shared" ref="AS177:AS240" ca="1" si="100">B177*1000/60/$B$36*1000/(2*PI())*$B$22</f>
        <v>2515.4407636159458</v>
      </c>
      <c r="AT177" s="2">
        <f t="shared" ca="1" si="83"/>
        <v>263.41634078387182</v>
      </c>
      <c r="AU177" s="102">
        <f t="shared" ca="1" si="84"/>
        <v>75.925434012499721</v>
      </c>
      <c r="AV177" s="102">
        <f t="shared" ca="1" si="85"/>
        <v>1232.1428571428573</v>
      </c>
    </row>
    <row r="178" spans="1:48" x14ac:dyDescent="0.25">
      <c r="A178" s="2">
        <v>129</v>
      </c>
      <c r="B178" s="127">
        <f ca="1">Auswahlblatt!$B$4*A178/250</f>
        <v>54.18</v>
      </c>
      <c r="C178" s="134">
        <f t="shared" ref="C178:C241" ca="1" si="101">0.5*$B$27*$B$28*$B$29*((B178+0)*1000/3600)^2</f>
        <v>83.70303623937501</v>
      </c>
      <c r="D178" s="131">
        <f t="shared" ref="D178:D241" ca="1" si="102">C178/G178*100</f>
        <v>33.582393378981088</v>
      </c>
      <c r="E178" s="134">
        <f ca="1">($B$8+Auswahlblatt!$B$11)*9.81*$B$37</f>
        <v>165.54374999999999</v>
      </c>
      <c r="F178" s="135">
        <f t="shared" ref="F178:F241" ca="1" si="103">E178/G178*100</f>
        <v>66.417606621018905</v>
      </c>
      <c r="G178" s="136">
        <f t="shared" ref="G178:G241" ca="1" si="104">C178+E178</f>
        <v>249.24678623937501</v>
      </c>
      <c r="J178" s="168">
        <f t="shared" ref="J178:J241" ca="1" si="105">0.5*$B$27*$B$28*$B$29*(B178*1000/3600)^2</f>
        <v>83.70303623937501</v>
      </c>
      <c r="K178" s="168">
        <f t="shared" ref="K178:K241" ca="1" si="106">$B$8*9.81*$B$37</f>
        <v>165.54374999999999</v>
      </c>
      <c r="L178" s="148">
        <f t="shared" ca="1" si="86"/>
        <v>1314.9164410501551</v>
      </c>
      <c r="M178" s="148">
        <f t="shared" ca="1" si="87"/>
        <v>2575.5622467557964</v>
      </c>
      <c r="N178" s="148">
        <f t="shared" ca="1" si="88"/>
        <v>3738.1927317250456</v>
      </c>
      <c r="O178" s="148">
        <f t="shared" ref="O178:O241" ca="1" si="107">$B$8*9.81*SIN($W$44)</f>
        <v>1743.6226678385185</v>
      </c>
      <c r="P178" s="148"/>
      <c r="Q178" s="148">
        <f t="shared" ref="Q178:Q241" ca="1" si="108">$B$8*9.81*SIN($Y$44)</f>
        <v>2164.3866964187837</v>
      </c>
      <c r="R178" s="148">
        <f t="shared" ref="R178:R241" ca="1" si="109">$B$8*9.81*SIN($AA$44)</f>
        <v>2575.5622467557964</v>
      </c>
      <c r="S178" s="148"/>
      <c r="V178" s="102">
        <f t="shared" ca="1" si="89"/>
        <v>249.24678623937501</v>
      </c>
      <c r="W178" s="3">
        <f t="shared" ca="1" si="90"/>
        <v>1564.1632272895301</v>
      </c>
      <c r="X178" s="166">
        <f t="shared" ca="1" si="91"/>
        <v>2824.8090329951715</v>
      </c>
      <c r="Y178" s="166">
        <f t="shared" ca="1" si="92"/>
        <v>3987.4395179644207</v>
      </c>
      <c r="Z178" s="166">
        <f t="shared" ref="Z178:Z241" ca="1" si="110">O178+V178</f>
        <v>1992.8694540778936</v>
      </c>
      <c r="AA178" s="166">
        <f t="shared" ref="AA178:AA241" ca="1" si="111">Q178+V178</f>
        <v>2413.6334826581588</v>
      </c>
      <c r="AB178" s="166">
        <f t="shared" ref="AB178:AB241" ca="1" si="112">R178+V178</f>
        <v>2824.8090329951715</v>
      </c>
      <c r="AC178" s="114"/>
      <c r="AD178" s="2">
        <f t="shared" ref="AD178:AD241" si="113">$AQ$50</f>
        <v>0</v>
      </c>
      <c r="AE178" s="2">
        <f t="shared" ca="1" si="93"/>
        <v>0</v>
      </c>
      <c r="AF178" s="134">
        <f t="shared" ca="1" si="94"/>
        <v>83.70303623937501</v>
      </c>
      <c r="AG178" s="135">
        <f t="shared" ca="1" si="95"/>
        <v>33.582393378981088</v>
      </c>
      <c r="AH178" s="134">
        <f t="shared" ca="1" si="96"/>
        <v>165.54374999999999</v>
      </c>
      <c r="AI178" s="135">
        <f t="shared" ca="1" si="97"/>
        <v>66.417606621018905</v>
      </c>
      <c r="AK178" s="136">
        <f t="shared" ref="AK178:AK241" ca="1" si="114">AF178+AH178+AD178</f>
        <v>249.24678623937501</v>
      </c>
      <c r="AL178" s="102">
        <f t="shared" ca="1" si="98"/>
        <v>0</v>
      </c>
      <c r="AM178" s="3">
        <f t="shared" ref="AM178:AM241" ca="1" si="115">AL178/AN178*100</f>
        <v>0</v>
      </c>
      <c r="AN178" s="142">
        <f t="shared" ca="1" si="99"/>
        <v>249.24678623937501</v>
      </c>
      <c r="AS178" s="148">
        <f t="shared" ca="1" si="100"/>
        <v>2535.0926445816954</v>
      </c>
      <c r="AT178" s="2">
        <f t="shared" ref="AT178:AT241" ca="1" si="116">AS178*2*PI()/60</f>
        <v>265.47428094624581</v>
      </c>
      <c r="AU178" s="102">
        <f t="shared" ref="AU178:AU241" ca="1" si="117">IF($B$17*AT178&lt;$B$16*1000,$B$17,$B$16*1000/AT178)</f>
        <v>75.336864756588881</v>
      </c>
      <c r="AV178" s="102">
        <f t="shared" ref="AV178:AV241" ca="1" si="118">AU178*$B$22*$B$23/100/($B$36/1000)</f>
        <v>1222.5913621262457</v>
      </c>
    </row>
    <row r="179" spans="1:48" x14ac:dyDescent="0.25">
      <c r="A179" s="2">
        <v>130</v>
      </c>
      <c r="B179" s="127">
        <f ca="1">Auswahlblatt!$B$4*A179/250</f>
        <v>54.6</v>
      </c>
      <c r="C179" s="134">
        <f t="shared" ca="1" si="101"/>
        <v>85.005787659722216</v>
      </c>
      <c r="D179" s="131">
        <f t="shared" ca="1" si="102"/>
        <v>33.92773678759319</v>
      </c>
      <c r="E179" s="134">
        <f ca="1">($B$8+Auswahlblatt!$B$11)*9.81*$B$37</f>
        <v>165.54374999999999</v>
      </c>
      <c r="F179" s="135">
        <f t="shared" ca="1" si="103"/>
        <v>66.07226321240681</v>
      </c>
      <c r="G179" s="136">
        <f t="shared" ca="1" si="104"/>
        <v>250.5495376597222</v>
      </c>
      <c r="J179" s="168">
        <f t="shared" ca="1" si="105"/>
        <v>85.005787659722216</v>
      </c>
      <c r="K179" s="168">
        <f t="shared" ca="1" si="106"/>
        <v>165.54374999999999</v>
      </c>
      <c r="L179" s="148">
        <f t="shared" ca="1" si="86"/>
        <v>1314.9164410501551</v>
      </c>
      <c r="M179" s="148">
        <f t="shared" ca="1" si="87"/>
        <v>2575.5622467557964</v>
      </c>
      <c r="N179" s="148">
        <f t="shared" ca="1" si="88"/>
        <v>3738.1927317250456</v>
      </c>
      <c r="O179" s="148">
        <f t="shared" ca="1" si="107"/>
        <v>1743.6226678385185</v>
      </c>
      <c r="P179" s="148"/>
      <c r="Q179" s="148">
        <f t="shared" ca="1" si="108"/>
        <v>2164.3866964187837</v>
      </c>
      <c r="R179" s="148">
        <f t="shared" ca="1" si="109"/>
        <v>2575.5622467557964</v>
      </c>
      <c r="S179" s="148"/>
      <c r="V179" s="102">
        <f t="shared" ca="1" si="89"/>
        <v>250.5495376597222</v>
      </c>
      <c r="W179" s="3">
        <f t="shared" ca="1" si="90"/>
        <v>1565.4659787098772</v>
      </c>
      <c r="X179" s="166">
        <f t="shared" ca="1" si="91"/>
        <v>2826.1117844155187</v>
      </c>
      <c r="Y179" s="166">
        <f t="shared" ca="1" si="92"/>
        <v>3988.742269384768</v>
      </c>
      <c r="Z179" s="166">
        <f t="shared" ca="1" si="110"/>
        <v>1994.1722054982406</v>
      </c>
      <c r="AA179" s="166">
        <f t="shared" ca="1" si="111"/>
        <v>2414.936234078506</v>
      </c>
      <c r="AB179" s="166">
        <f t="shared" ca="1" si="112"/>
        <v>2826.1117844155187</v>
      </c>
      <c r="AC179" s="114"/>
      <c r="AD179" s="2">
        <f t="shared" si="113"/>
        <v>0</v>
      </c>
      <c r="AE179" s="2">
        <f t="shared" ca="1" si="93"/>
        <v>0</v>
      </c>
      <c r="AF179" s="134">
        <f t="shared" ca="1" si="94"/>
        <v>85.005787659722216</v>
      </c>
      <c r="AG179" s="135">
        <f t="shared" ca="1" si="95"/>
        <v>33.92773678759319</v>
      </c>
      <c r="AH179" s="134">
        <f t="shared" ca="1" si="96"/>
        <v>165.54374999999999</v>
      </c>
      <c r="AI179" s="135">
        <f t="shared" ca="1" si="97"/>
        <v>66.07226321240681</v>
      </c>
      <c r="AK179" s="136">
        <f t="shared" ca="1" si="114"/>
        <v>250.5495376597222</v>
      </c>
      <c r="AL179" s="102">
        <f t="shared" ca="1" si="98"/>
        <v>0</v>
      </c>
      <c r="AM179" s="3">
        <f t="shared" ca="1" si="115"/>
        <v>0</v>
      </c>
      <c r="AN179" s="142">
        <f t="shared" ca="1" si="99"/>
        <v>250.5495376597222</v>
      </c>
      <c r="AS179" s="148">
        <f t="shared" ca="1" si="100"/>
        <v>2554.7445255474454</v>
      </c>
      <c r="AT179" s="2">
        <f t="shared" ca="1" si="116"/>
        <v>267.53222110861986</v>
      </c>
      <c r="AU179" s="102">
        <f t="shared" ca="1" si="117"/>
        <v>74.757350412307403</v>
      </c>
      <c r="AV179" s="102">
        <f t="shared" ca="1" si="118"/>
        <v>1213.186813186813</v>
      </c>
    </row>
    <row r="180" spans="1:48" x14ac:dyDescent="0.25">
      <c r="A180" s="2">
        <v>131</v>
      </c>
      <c r="B180" s="127">
        <f ca="1">Auswahlblatt!$B$4*A180/250</f>
        <v>55.02</v>
      </c>
      <c r="C180" s="134">
        <f t="shared" ca="1" si="101"/>
        <v>86.318598936597226</v>
      </c>
      <c r="D180" s="131">
        <f t="shared" ca="1" si="102"/>
        <v>34.272132893641327</v>
      </c>
      <c r="E180" s="134">
        <f ca="1">($B$8+Auswahlblatt!$B$11)*9.81*$B$37</f>
        <v>165.54374999999999</v>
      </c>
      <c r="F180" s="135">
        <f t="shared" ca="1" si="103"/>
        <v>65.727867106358673</v>
      </c>
      <c r="G180" s="136">
        <f t="shared" ca="1" si="104"/>
        <v>251.86234893659721</v>
      </c>
      <c r="J180" s="168">
        <f t="shared" ca="1" si="105"/>
        <v>86.318598936597226</v>
      </c>
      <c r="K180" s="168">
        <f t="shared" ca="1" si="106"/>
        <v>165.54374999999999</v>
      </c>
      <c r="L180" s="148">
        <f t="shared" ca="1" si="86"/>
        <v>1314.9164410501551</v>
      </c>
      <c r="M180" s="148">
        <f t="shared" ca="1" si="87"/>
        <v>2575.5622467557964</v>
      </c>
      <c r="N180" s="148">
        <f t="shared" ca="1" si="88"/>
        <v>3738.1927317250456</v>
      </c>
      <c r="O180" s="148">
        <f t="shared" ca="1" si="107"/>
        <v>1743.6226678385185</v>
      </c>
      <c r="P180" s="148"/>
      <c r="Q180" s="148">
        <f t="shared" ca="1" si="108"/>
        <v>2164.3866964187837</v>
      </c>
      <c r="R180" s="148">
        <f t="shared" ca="1" si="109"/>
        <v>2575.5622467557964</v>
      </c>
      <c r="S180" s="148"/>
      <c r="V180" s="102">
        <f t="shared" ca="1" si="89"/>
        <v>251.86234893659721</v>
      </c>
      <c r="W180" s="3">
        <f t="shared" ca="1" si="90"/>
        <v>1566.7787899867524</v>
      </c>
      <c r="X180" s="166">
        <f t="shared" ca="1" si="91"/>
        <v>2827.4245956923937</v>
      </c>
      <c r="Y180" s="166">
        <f t="shared" ca="1" si="92"/>
        <v>3990.0550806616429</v>
      </c>
      <c r="Z180" s="166">
        <f t="shared" ca="1" si="110"/>
        <v>1995.4850167751158</v>
      </c>
      <c r="AA180" s="166">
        <f t="shared" ca="1" si="111"/>
        <v>2416.249045355381</v>
      </c>
      <c r="AB180" s="166">
        <f t="shared" ca="1" si="112"/>
        <v>2827.4245956923937</v>
      </c>
      <c r="AC180" s="114"/>
      <c r="AD180" s="2">
        <f t="shared" si="113"/>
        <v>0</v>
      </c>
      <c r="AE180" s="2">
        <f t="shared" ca="1" si="93"/>
        <v>0</v>
      </c>
      <c r="AF180" s="134">
        <f t="shared" ca="1" si="94"/>
        <v>86.318598936597226</v>
      </c>
      <c r="AG180" s="135">
        <f t="shared" ca="1" si="95"/>
        <v>34.272132893641327</v>
      </c>
      <c r="AH180" s="134">
        <f t="shared" ca="1" si="96"/>
        <v>165.54374999999999</v>
      </c>
      <c r="AI180" s="135">
        <f t="shared" ca="1" si="97"/>
        <v>65.727867106358673</v>
      </c>
      <c r="AK180" s="136">
        <f t="shared" ca="1" si="114"/>
        <v>251.86234893659721</v>
      </c>
      <c r="AL180" s="102">
        <f t="shared" ca="1" si="98"/>
        <v>0</v>
      </c>
      <c r="AM180" s="3">
        <f t="shared" ca="1" si="115"/>
        <v>0</v>
      </c>
      <c r="AN180" s="142">
        <f t="shared" ca="1" si="99"/>
        <v>251.86234893659721</v>
      </c>
      <c r="AS180" s="148">
        <f t="shared" ca="1" si="100"/>
        <v>2574.3964065131945</v>
      </c>
      <c r="AT180" s="2">
        <f t="shared" ca="1" si="116"/>
        <v>269.5901612709938</v>
      </c>
      <c r="AU180" s="102">
        <f t="shared" ca="1" si="117"/>
        <v>74.186683615266915</v>
      </c>
      <c r="AV180" s="102">
        <f t="shared" ca="1" si="118"/>
        <v>1203.9258451472194</v>
      </c>
    </row>
    <row r="181" spans="1:48" x14ac:dyDescent="0.25">
      <c r="A181" s="2">
        <v>132</v>
      </c>
      <c r="B181" s="127">
        <f ca="1">Auswahlblatt!$B$4*A181/250</f>
        <v>55.44</v>
      </c>
      <c r="C181" s="134">
        <f t="shared" ca="1" si="101"/>
        <v>87.641470070000011</v>
      </c>
      <c r="D181" s="131">
        <f t="shared" ca="1" si="102"/>
        <v>34.615555381064155</v>
      </c>
      <c r="E181" s="134">
        <f ca="1">($B$8+Auswahlblatt!$B$11)*9.81*$B$37</f>
        <v>165.54374999999999</v>
      </c>
      <c r="F181" s="135">
        <f t="shared" ca="1" si="103"/>
        <v>65.384444618935845</v>
      </c>
      <c r="G181" s="136">
        <f t="shared" ca="1" si="104"/>
        <v>253.18522007000001</v>
      </c>
      <c r="J181" s="168">
        <f t="shared" ca="1" si="105"/>
        <v>87.641470070000011</v>
      </c>
      <c r="K181" s="168">
        <f t="shared" ca="1" si="106"/>
        <v>165.54374999999999</v>
      </c>
      <c r="L181" s="148">
        <f t="shared" ca="1" si="86"/>
        <v>1314.9164410501551</v>
      </c>
      <c r="M181" s="148">
        <f t="shared" ca="1" si="87"/>
        <v>2575.5622467557964</v>
      </c>
      <c r="N181" s="148">
        <f t="shared" ca="1" si="88"/>
        <v>3738.1927317250456</v>
      </c>
      <c r="O181" s="148">
        <f t="shared" ca="1" si="107"/>
        <v>1743.6226678385185</v>
      </c>
      <c r="P181" s="148"/>
      <c r="Q181" s="148">
        <f t="shared" ca="1" si="108"/>
        <v>2164.3866964187837</v>
      </c>
      <c r="R181" s="148">
        <f t="shared" ca="1" si="109"/>
        <v>2575.5622467557964</v>
      </c>
      <c r="S181" s="148"/>
      <c r="V181" s="102">
        <f t="shared" ca="1" si="89"/>
        <v>253.18522007000001</v>
      </c>
      <c r="W181" s="3">
        <f t="shared" ca="1" si="90"/>
        <v>1568.1016611201551</v>
      </c>
      <c r="X181" s="166">
        <f t="shared" ca="1" si="91"/>
        <v>2828.7474668257964</v>
      </c>
      <c r="Y181" s="166">
        <f t="shared" ca="1" si="92"/>
        <v>3991.3779517950456</v>
      </c>
      <c r="Z181" s="166">
        <f t="shared" ca="1" si="110"/>
        <v>1996.8078879085185</v>
      </c>
      <c r="AA181" s="166">
        <f t="shared" ca="1" si="111"/>
        <v>2417.5719164887837</v>
      </c>
      <c r="AB181" s="166">
        <f t="shared" ca="1" si="112"/>
        <v>2828.7474668257964</v>
      </c>
      <c r="AC181" s="114"/>
      <c r="AD181" s="2">
        <f t="shared" si="113"/>
        <v>0</v>
      </c>
      <c r="AE181" s="2">
        <f t="shared" ca="1" si="93"/>
        <v>0</v>
      </c>
      <c r="AF181" s="134">
        <f t="shared" ca="1" si="94"/>
        <v>87.641470070000011</v>
      </c>
      <c r="AG181" s="135">
        <f t="shared" ca="1" si="95"/>
        <v>34.615555381064155</v>
      </c>
      <c r="AH181" s="134">
        <f t="shared" ca="1" si="96"/>
        <v>165.54374999999999</v>
      </c>
      <c r="AI181" s="135">
        <f t="shared" ca="1" si="97"/>
        <v>65.384444618935845</v>
      </c>
      <c r="AK181" s="136">
        <f t="shared" ca="1" si="114"/>
        <v>253.18522007000001</v>
      </c>
      <c r="AL181" s="102">
        <f t="shared" ca="1" si="98"/>
        <v>0</v>
      </c>
      <c r="AM181" s="3">
        <f t="shared" ca="1" si="115"/>
        <v>0</v>
      </c>
      <c r="AN181" s="142">
        <f t="shared" ca="1" si="99"/>
        <v>253.18522007000001</v>
      </c>
      <c r="AS181" s="148">
        <f t="shared" ca="1" si="100"/>
        <v>2594.0482874789445</v>
      </c>
      <c r="AT181" s="2">
        <f t="shared" ca="1" si="116"/>
        <v>271.64810143336786</v>
      </c>
      <c r="AU181" s="102">
        <f t="shared" ca="1" si="117"/>
        <v>73.624663284848211</v>
      </c>
      <c r="AV181" s="102">
        <f t="shared" ca="1" si="118"/>
        <v>1194.8051948051948</v>
      </c>
    </row>
    <row r="182" spans="1:48" x14ac:dyDescent="0.25">
      <c r="A182" s="2">
        <v>133</v>
      </c>
      <c r="B182" s="127">
        <f ca="1">Auswahlblatt!$B$4*A182/250</f>
        <v>55.86</v>
      </c>
      <c r="C182" s="134">
        <f t="shared" ca="1" si="101"/>
        <v>88.974401059930571</v>
      </c>
      <c r="D182" s="131">
        <f t="shared" ca="1" si="102"/>
        <v>34.957978709730632</v>
      </c>
      <c r="E182" s="134">
        <f ca="1">($B$8+Auswahlblatt!$B$11)*9.81*$B$37</f>
        <v>165.54374999999999</v>
      </c>
      <c r="F182" s="135">
        <f t="shared" ca="1" si="103"/>
        <v>65.042021290269375</v>
      </c>
      <c r="G182" s="136">
        <f t="shared" ca="1" si="104"/>
        <v>254.51815105993057</v>
      </c>
      <c r="J182" s="168">
        <f t="shared" ca="1" si="105"/>
        <v>88.974401059930571</v>
      </c>
      <c r="K182" s="168">
        <f t="shared" ca="1" si="106"/>
        <v>165.54374999999999</v>
      </c>
      <c r="L182" s="148">
        <f t="shared" ca="1" si="86"/>
        <v>1314.9164410501551</v>
      </c>
      <c r="M182" s="148">
        <f t="shared" ca="1" si="87"/>
        <v>2575.5622467557964</v>
      </c>
      <c r="N182" s="148">
        <f t="shared" ca="1" si="88"/>
        <v>3738.1927317250456</v>
      </c>
      <c r="O182" s="148">
        <f t="shared" ca="1" si="107"/>
        <v>1743.6226678385185</v>
      </c>
      <c r="P182" s="148"/>
      <c r="Q182" s="148">
        <f t="shared" ca="1" si="108"/>
        <v>2164.3866964187837</v>
      </c>
      <c r="R182" s="148">
        <f t="shared" ca="1" si="109"/>
        <v>2575.5622467557964</v>
      </c>
      <c r="S182" s="148"/>
      <c r="V182" s="102">
        <f t="shared" ca="1" si="89"/>
        <v>254.51815105993057</v>
      </c>
      <c r="W182" s="3">
        <f t="shared" ca="1" si="90"/>
        <v>1569.4345921100858</v>
      </c>
      <c r="X182" s="166">
        <f t="shared" ca="1" si="91"/>
        <v>2830.0803978157269</v>
      </c>
      <c r="Y182" s="166">
        <f t="shared" ca="1" si="92"/>
        <v>3992.7108827849761</v>
      </c>
      <c r="Z182" s="166">
        <f t="shared" ca="1" si="110"/>
        <v>1998.1408188984492</v>
      </c>
      <c r="AA182" s="166">
        <f t="shared" ca="1" si="111"/>
        <v>2418.9048474787141</v>
      </c>
      <c r="AB182" s="166">
        <f t="shared" ca="1" si="112"/>
        <v>2830.0803978157269</v>
      </c>
      <c r="AC182" s="114"/>
      <c r="AD182" s="2">
        <f t="shared" si="113"/>
        <v>0</v>
      </c>
      <c r="AE182" s="2">
        <f t="shared" ca="1" si="93"/>
        <v>0</v>
      </c>
      <c r="AF182" s="134">
        <f t="shared" ca="1" si="94"/>
        <v>88.974401059930571</v>
      </c>
      <c r="AG182" s="135">
        <f t="shared" ca="1" si="95"/>
        <v>34.957978709730632</v>
      </c>
      <c r="AH182" s="134">
        <f t="shared" ca="1" si="96"/>
        <v>165.54374999999999</v>
      </c>
      <c r="AI182" s="135">
        <f t="shared" ca="1" si="97"/>
        <v>65.042021290269375</v>
      </c>
      <c r="AK182" s="136">
        <f t="shared" ca="1" si="114"/>
        <v>254.51815105993057</v>
      </c>
      <c r="AL182" s="102">
        <f t="shared" ca="1" si="98"/>
        <v>0</v>
      </c>
      <c r="AM182" s="3">
        <f t="shared" ca="1" si="115"/>
        <v>0</v>
      </c>
      <c r="AN182" s="142">
        <f t="shared" ca="1" si="99"/>
        <v>254.51815105993057</v>
      </c>
      <c r="AS182" s="148">
        <f t="shared" ca="1" si="100"/>
        <v>2613.7001684446941</v>
      </c>
      <c r="AT182" s="2">
        <f t="shared" ca="1" si="116"/>
        <v>273.70604159574185</v>
      </c>
      <c r="AU182" s="102">
        <f t="shared" ca="1" si="117"/>
        <v>73.071094387969652</v>
      </c>
      <c r="AV182" s="102">
        <f t="shared" ca="1" si="118"/>
        <v>1185.8216970998924</v>
      </c>
    </row>
    <row r="183" spans="1:48" x14ac:dyDescent="0.25">
      <c r="A183" s="2">
        <v>134</v>
      </c>
      <c r="B183" s="127">
        <f ca="1">Auswahlblatt!$B$4*A183/250</f>
        <v>56.28</v>
      </c>
      <c r="C183" s="134">
        <f t="shared" ca="1" si="101"/>
        <v>90.317391906388892</v>
      </c>
      <c r="D183" s="131">
        <f t="shared" ca="1" si="102"/>
        <v>35.299378105422917</v>
      </c>
      <c r="E183" s="134">
        <f ca="1">($B$8+Auswahlblatt!$B$11)*9.81*$B$37</f>
        <v>165.54374999999999</v>
      </c>
      <c r="F183" s="135">
        <f t="shared" ca="1" si="103"/>
        <v>64.700621894577097</v>
      </c>
      <c r="G183" s="136">
        <f t="shared" ca="1" si="104"/>
        <v>255.86114190638887</v>
      </c>
      <c r="J183" s="168">
        <f t="shared" ca="1" si="105"/>
        <v>90.317391906388892</v>
      </c>
      <c r="K183" s="168">
        <f t="shared" ca="1" si="106"/>
        <v>165.54374999999999</v>
      </c>
      <c r="L183" s="148">
        <f t="shared" ca="1" si="86"/>
        <v>1314.9164410501551</v>
      </c>
      <c r="M183" s="148">
        <f t="shared" ca="1" si="87"/>
        <v>2575.5622467557964</v>
      </c>
      <c r="N183" s="148">
        <f t="shared" ca="1" si="88"/>
        <v>3738.1927317250456</v>
      </c>
      <c r="O183" s="148">
        <f t="shared" ca="1" si="107"/>
        <v>1743.6226678385185</v>
      </c>
      <c r="P183" s="148"/>
      <c r="Q183" s="148">
        <f t="shared" ca="1" si="108"/>
        <v>2164.3866964187837</v>
      </c>
      <c r="R183" s="148">
        <f t="shared" ca="1" si="109"/>
        <v>2575.5622467557964</v>
      </c>
      <c r="S183" s="148"/>
      <c r="V183" s="102">
        <f t="shared" ca="1" si="89"/>
        <v>255.86114190638887</v>
      </c>
      <c r="W183" s="3">
        <f t="shared" ca="1" si="90"/>
        <v>1570.7775829565439</v>
      </c>
      <c r="X183" s="166">
        <f t="shared" ca="1" si="91"/>
        <v>2831.4233886621851</v>
      </c>
      <c r="Y183" s="166">
        <f t="shared" ca="1" si="92"/>
        <v>3994.0538736314347</v>
      </c>
      <c r="Z183" s="166">
        <f t="shared" ca="1" si="110"/>
        <v>1999.4838097449074</v>
      </c>
      <c r="AA183" s="166">
        <f t="shared" ca="1" si="111"/>
        <v>2420.2478383251728</v>
      </c>
      <c r="AB183" s="166">
        <f t="shared" ca="1" si="112"/>
        <v>2831.4233886621851</v>
      </c>
      <c r="AC183" s="114"/>
      <c r="AD183" s="2">
        <f t="shared" si="113"/>
        <v>0</v>
      </c>
      <c r="AE183" s="2">
        <f t="shared" ca="1" si="93"/>
        <v>0</v>
      </c>
      <c r="AF183" s="134">
        <f t="shared" ca="1" si="94"/>
        <v>90.317391906388892</v>
      </c>
      <c r="AG183" s="135">
        <f t="shared" ca="1" si="95"/>
        <v>35.299378105422917</v>
      </c>
      <c r="AH183" s="134">
        <f t="shared" ca="1" si="96"/>
        <v>165.54374999999999</v>
      </c>
      <c r="AI183" s="135">
        <f t="shared" ca="1" si="97"/>
        <v>64.700621894577097</v>
      </c>
      <c r="AK183" s="136">
        <f t="shared" ca="1" si="114"/>
        <v>255.86114190638887</v>
      </c>
      <c r="AL183" s="102">
        <f t="shared" ca="1" si="98"/>
        <v>0</v>
      </c>
      <c r="AM183" s="3">
        <f t="shared" ca="1" si="115"/>
        <v>0</v>
      </c>
      <c r="AN183" s="142">
        <f t="shared" ca="1" si="99"/>
        <v>255.86114190638887</v>
      </c>
      <c r="AS183" s="148">
        <f t="shared" ca="1" si="100"/>
        <v>2633.3520494104432</v>
      </c>
      <c r="AT183" s="2">
        <f t="shared" ca="1" si="116"/>
        <v>275.76398175811579</v>
      </c>
      <c r="AU183" s="102">
        <f t="shared" ca="1" si="117"/>
        <v>72.525787713432578</v>
      </c>
      <c r="AV183" s="102">
        <f t="shared" ca="1" si="118"/>
        <v>1176.9722814498934</v>
      </c>
    </row>
    <row r="184" spans="1:48" x14ac:dyDescent="0.25">
      <c r="A184" s="2">
        <v>135</v>
      </c>
      <c r="B184" s="127">
        <f ca="1">Auswahlblatt!$B$4*A184/250</f>
        <v>56.7</v>
      </c>
      <c r="C184" s="134">
        <f t="shared" ca="1" si="101"/>
        <v>91.670442609375002</v>
      </c>
      <c r="D184" s="131">
        <f t="shared" ca="1" si="102"/>
        <v>35.63972954968029</v>
      </c>
      <c r="E184" s="134">
        <f ca="1">($B$8+Auswahlblatt!$B$11)*9.81*$B$37</f>
        <v>165.54374999999999</v>
      </c>
      <c r="F184" s="135">
        <f t="shared" ca="1" si="103"/>
        <v>64.360270450319703</v>
      </c>
      <c r="G184" s="136">
        <f t="shared" ca="1" si="104"/>
        <v>257.214192609375</v>
      </c>
      <c r="J184" s="168">
        <f t="shared" ca="1" si="105"/>
        <v>91.670442609375002</v>
      </c>
      <c r="K184" s="168">
        <f t="shared" ca="1" si="106"/>
        <v>165.54374999999999</v>
      </c>
      <c r="L184" s="148">
        <f t="shared" ca="1" si="86"/>
        <v>1314.9164410501551</v>
      </c>
      <c r="M184" s="148">
        <f t="shared" ca="1" si="87"/>
        <v>2575.5622467557964</v>
      </c>
      <c r="N184" s="148">
        <f t="shared" ca="1" si="88"/>
        <v>3738.1927317250456</v>
      </c>
      <c r="O184" s="148">
        <f t="shared" ca="1" si="107"/>
        <v>1743.6226678385185</v>
      </c>
      <c r="P184" s="148"/>
      <c r="Q184" s="148">
        <f t="shared" ca="1" si="108"/>
        <v>2164.3866964187837</v>
      </c>
      <c r="R184" s="148">
        <f t="shared" ca="1" si="109"/>
        <v>2575.5622467557964</v>
      </c>
      <c r="S184" s="148"/>
      <c r="V184" s="102">
        <f t="shared" ca="1" si="89"/>
        <v>257.214192609375</v>
      </c>
      <c r="W184" s="3">
        <f t="shared" ca="1" si="90"/>
        <v>1572.1306336595301</v>
      </c>
      <c r="X184" s="166">
        <f t="shared" ca="1" si="91"/>
        <v>2832.7764393651714</v>
      </c>
      <c r="Y184" s="166">
        <f t="shared" ca="1" si="92"/>
        <v>3995.4069243344206</v>
      </c>
      <c r="Z184" s="166">
        <f t="shared" ca="1" si="110"/>
        <v>2000.8368604478935</v>
      </c>
      <c r="AA184" s="166">
        <f t="shared" ca="1" si="111"/>
        <v>2421.6008890281587</v>
      </c>
      <c r="AB184" s="166">
        <f t="shared" ca="1" si="112"/>
        <v>2832.7764393651714</v>
      </c>
      <c r="AC184" s="114"/>
      <c r="AD184" s="2">
        <f t="shared" si="113"/>
        <v>0</v>
      </c>
      <c r="AE184" s="2">
        <f t="shared" ca="1" si="93"/>
        <v>0</v>
      </c>
      <c r="AF184" s="134">
        <f t="shared" ca="1" si="94"/>
        <v>91.670442609375002</v>
      </c>
      <c r="AG184" s="135">
        <f t="shared" ca="1" si="95"/>
        <v>35.63972954968029</v>
      </c>
      <c r="AH184" s="134">
        <f t="shared" ca="1" si="96"/>
        <v>165.54374999999999</v>
      </c>
      <c r="AI184" s="135">
        <f t="shared" ca="1" si="97"/>
        <v>64.360270450319703</v>
      </c>
      <c r="AK184" s="136">
        <f t="shared" ca="1" si="114"/>
        <v>257.214192609375</v>
      </c>
      <c r="AL184" s="102">
        <f t="shared" ca="1" si="98"/>
        <v>0</v>
      </c>
      <c r="AM184" s="3">
        <f t="shared" ca="1" si="115"/>
        <v>0</v>
      </c>
      <c r="AN184" s="142">
        <f t="shared" ca="1" si="99"/>
        <v>257.214192609375</v>
      </c>
      <c r="AS184" s="148">
        <f t="shared" ca="1" si="100"/>
        <v>2653.0039303761932</v>
      </c>
      <c r="AT184" s="2">
        <f t="shared" ca="1" si="116"/>
        <v>277.8219219204899</v>
      </c>
      <c r="AU184" s="102">
        <f t="shared" ca="1" si="117"/>
        <v>71.988559656296019</v>
      </c>
      <c r="AV184" s="102">
        <f t="shared" ca="1" si="118"/>
        <v>1168.2539682539682</v>
      </c>
    </row>
    <row r="185" spans="1:48" x14ac:dyDescent="0.25">
      <c r="A185" s="2">
        <v>136</v>
      </c>
      <c r="B185" s="127">
        <f ca="1">Auswahlblatt!$B$4*A185/250</f>
        <v>57.12</v>
      </c>
      <c r="C185" s="134">
        <f t="shared" ca="1" si="101"/>
        <v>93.033553168888901</v>
      </c>
      <c r="D185" s="131">
        <f t="shared" ca="1" si="102"/>
        <v>35.979009769517297</v>
      </c>
      <c r="E185" s="134">
        <f ca="1">($B$8+Auswahlblatt!$B$11)*9.81*$B$37</f>
        <v>165.54374999999999</v>
      </c>
      <c r="F185" s="135">
        <f t="shared" ca="1" si="103"/>
        <v>64.020990230482695</v>
      </c>
      <c r="G185" s="136">
        <f t="shared" ca="1" si="104"/>
        <v>258.57730316888888</v>
      </c>
      <c r="J185" s="168">
        <f t="shared" ca="1" si="105"/>
        <v>93.033553168888901</v>
      </c>
      <c r="K185" s="168">
        <f t="shared" ca="1" si="106"/>
        <v>165.54374999999999</v>
      </c>
      <c r="L185" s="148">
        <f t="shared" ca="1" si="86"/>
        <v>1314.9164410501551</v>
      </c>
      <c r="M185" s="148">
        <f t="shared" ca="1" si="87"/>
        <v>2575.5622467557964</v>
      </c>
      <c r="N185" s="148">
        <f t="shared" ca="1" si="88"/>
        <v>3738.1927317250456</v>
      </c>
      <c r="O185" s="148">
        <f t="shared" ca="1" si="107"/>
        <v>1743.6226678385185</v>
      </c>
      <c r="P185" s="148"/>
      <c r="Q185" s="148">
        <f t="shared" ca="1" si="108"/>
        <v>2164.3866964187837</v>
      </c>
      <c r="R185" s="148">
        <f t="shared" ca="1" si="109"/>
        <v>2575.5622467557964</v>
      </c>
      <c r="S185" s="148"/>
      <c r="V185" s="102">
        <f t="shared" ca="1" si="89"/>
        <v>258.57730316888888</v>
      </c>
      <c r="W185" s="3">
        <f t="shared" ca="1" si="90"/>
        <v>1573.4937442190439</v>
      </c>
      <c r="X185" s="166">
        <f t="shared" ca="1" si="91"/>
        <v>2834.1395499246855</v>
      </c>
      <c r="Y185" s="166">
        <f t="shared" ca="1" si="92"/>
        <v>3996.7700348939343</v>
      </c>
      <c r="Z185" s="166">
        <f t="shared" ca="1" si="110"/>
        <v>2002.1999710074074</v>
      </c>
      <c r="AA185" s="166">
        <f t="shared" ca="1" si="111"/>
        <v>2422.9639995876723</v>
      </c>
      <c r="AB185" s="166">
        <f t="shared" ca="1" si="112"/>
        <v>2834.1395499246855</v>
      </c>
      <c r="AC185" s="114"/>
      <c r="AD185" s="2">
        <f t="shared" si="113"/>
        <v>0</v>
      </c>
      <c r="AE185" s="2">
        <f t="shared" ca="1" si="93"/>
        <v>0</v>
      </c>
      <c r="AF185" s="134">
        <f t="shared" ca="1" si="94"/>
        <v>93.033553168888901</v>
      </c>
      <c r="AG185" s="135">
        <f t="shared" ca="1" si="95"/>
        <v>35.979009769517297</v>
      </c>
      <c r="AH185" s="134">
        <f t="shared" ca="1" si="96"/>
        <v>165.54374999999999</v>
      </c>
      <c r="AI185" s="135">
        <f t="shared" ca="1" si="97"/>
        <v>64.020990230482695</v>
      </c>
      <c r="AK185" s="136">
        <f t="shared" ca="1" si="114"/>
        <v>258.57730316888888</v>
      </c>
      <c r="AL185" s="102">
        <f t="shared" ca="1" si="98"/>
        <v>0</v>
      </c>
      <c r="AM185" s="3">
        <f t="shared" ca="1" si="115"/>
        <v>0</v>
      </c>
      <c r="AN185" s="142">
        <f t="shared" ca="1" si="99"/>
        <v>258.57730316888888</v>
      </c>
      <c r="AS185" s="148">
        <f t="shared" ca="1" si="100"/>
        <v>2672.6558113419428</v>
      </c>
      <c r="AT185" s="2">
        <f t="shared" ca="1" si="116"/>
        <v>279.87986208286384</v>
      </c>
      <c r="AU185" s="102">
        <f t="shared" ca="1" si="117"/>
        <v>71.459232011764442</v>
      </c>
      <c r="AV185" s="102">
        <f t="shared" ca="1" si="118"/>
        <v>1159.6638655462189</v>
      </c>
    </row>
    <row r="186" spans="1:48" x14ac:dyDescent="0.25">
      <c r="A186" s="2">
        <v>137</v>
      </c>
      <c r="B186" s="127">
        <f ca="1">Auswahlblatt!$B$4*A186/250</f>
        <v>57.54</v>
      </c>
      <c r="C186" s="134">
        <f t="shared" ca="1" si="101"/>
        <v>94.406723584930546</v>
      </c>
      <c r="D186" s="131">
        <f t="shared" ca="1" si="102"/>
        <v>36.317196227029051</v>
      </c>
      <c r="E186" s="134">
        <f ca="1">($B$8+Auswahlblatt!$B$11)*9.81*$B$37</f>
        <v>165.54374999999999</v>
      </c>
      <c r="F186" s="135">
        <f t="shared" ca="1" si="103"/>
        <v>63.682803772970956</v>
      </c>
      <c r="G186" s="136">
        <f t="shared" ca="1" si="104"/>
        <v>259.95047358493053</v>
      </c>
      <c r="J186" s="168">
        <f t="shared" ca="1" si="105"/>
        <v>94.406723584930546</v>
      </c>
      <c r="K186" s="168">
        <f t="shared" ca="1" si="106"/>
        <v>165.54374999999999</v>
      </c>
      <c r="L186" s="148">
        <f t="shared" ca="1" si="86"/>
        <v>1314.9164410501551</v>
      </c>
      <c r="M186" s="148">
        <f t="shared" ca="1" si="87"/>
        <v>2575.5622467557964</v>
      </c>
      <c r="N186" s="148">
        <f t="shared" ca="1" si="88"/>
        <v>3738.1927317250456</v>
      </c>
      <c r="O186" s="148">
        <f t="shared" ca="1" si="107"/>
        <v>1743.6226678385185</v>
      </c>
      <c r="P186" s="148"/>
      <c r="Q186" s="148">
        <f t="shared" ca="1" si="108"/>
        <v>2164.3866964187837</v>
      </c>
      <c r="R186" s="148">
        <f t="shared" ca="1" si="109"/>
        <v>2575.5622467557964</v>
      </c>
      <c r="S186" s="148"/>
      <c r="V186" s="102">
        <f t="shared" ca="1" si="89"/>
        <v>259.95047358493053</v>
      </c>
      <c r="W186" s="3">
        <f t="shared" ca="1" si="90"/>
        <v>1574.8669146350855</v>
      </c>
      <c r="X186" s="166">
        <f t="shared" ca="1" si="91"/>
        <v>2835.5127203407269</v>
      </c>
      <c r="Y186" s="166">
        <f t="shared" ca="1" si="92"/>
        <v>3998.1432053099761</v>
      </c>
      <c r="Z186" s="166">
        <f t="shared" ca="1" si="110"/>
        <v>2003.573141423449</v>
      </c>
      <c r="AA186" s="166">
        <f t="shared" ca="1" si="111"/>
        <v>2424.3371700037142</v>
      </c>
      <c r="AB186" s="166">
        <f t="shared" ca="1" si="112"/>
        <v>2835.5127203407269</v>
      </c>
      <c r="AC186" s="114"/>
      <c r="AD186" s="2">
        <f t="shared" si="113"/>
        <v>0</v>
      </c>
      <c r="AE186" s="2">
        <f t="shared" ca="1" si="93"/>
        <v>0</v>
      </c>
      <c r="AF186" s="134">
        <f t="shared" ca="1" si="94"/>
        <v>94.406723584930546</v>
      </c>
      <c r="AG186" s="135">
        <f t="shared" ca="1" si="95"/>
        <v>36.317196227029051</v>
      </c>
      <c r="AH186" s="134">
        <f t="shared" ca="1" si="96"/>
        <v>165.54374999999999</v>
      </c>
      <c r="AI186" s="135">
        <f t="shared" ca="1" si="97"/>
        <v>63.682803772970956</v>
      </c>
      <c r="AK186" s="136">
        <f t="shared" ca="1" si="114"/>
        <v>259.95047358493053</v>
      </c>
      <c r="AL186" s="102">
        <f t="shared" ca="1" si="98"/>
        <v>0</v>
      </c>
      <c r="AM186" s="3">
        <f t="shared" ca="1" si="115"/>
        <v>0</v>
      </c>
      <c r="AN186" s="142">
        <f t="shared" ca="1" si="99"/>
        <v>259.95047358493053</v>
      </c>
      <c r="AS186" s="148">
        <f t="shared" ca="1" si="100"/>
        <v>2692.3076923076924</v>
      </c>
      <c r="AT186" s="2">
        <f t="shared" ca="1" si="116"/>
        <v>281.93780224523783</v>
      </c>
      <c r="AU186" s="102">
        <f t="shared" ca="1" si="117"/>
        <v>70.937631778101931</v>
      </c>
      <c r="AV186" s="102">
        <f t="shared" ca="1" si="118"/>
        <v>1151.1991657977062</v>
      </c>
    </row>
    <row r="187" spans="1:48" x14ac:dyDescent="0.25">
      <c r="A187" s="2">
        <v>138</v>
      </c>
      <c r="B187" s="127">
        <f ca="1">Auswahlblatt!$B$4*A187/250</f>
        <v>57.96</v>
      </c>
      <c r="C187" s="134">
        <f t="shared" ca="1" si="101"/>
        <v>95.789953857500009</v>
      </c>
      <c r="D187" s="131">
        <f t="shared" ca="1" si="102"/>
        <v>36.654267108896271</v>
      </c>
      <c r="E187" s="134">
        <f ca="1">($B$8+Auswahlblatt!$B$11)*9.81*$B$37</f>
        <v>165.54374999999999</v>
      </c>
      <c r="F187" s="135">
        <f t="shared" ca="1" si="103"/>
        <v>63.345732891103737</v>
      </c>
      <c r="G187" s="136">
        <f t="shared" ca="1" si="104"/>
        <v>261.33370385749998</v>
      </c>
      <c r="J187" s="168">
        <f t="shared" ca="1" si="105"/>
        <v>95.789953857500009</v>
      </c>
      <c r="K187" s="168">
        <f t="shared" ca="1" si="106"/>
        <v>165.54374999999999</v>
      </c>
      <c r="L187" s="148">
        <f t="shared" ca="1" si="86"/>
        <v>1314.9164410501551</v>
      </c>
      <c r="M187" s="148">
        <f t="shared" ca="1" si="87"/>
        <v>2575.5622467557964</v>
      </c>
      <c r="N187" s="148">
        <f t="shared" ca="1" si="88"/>
        <v>3738.1927317250456</v>
      </c>
      <c r="O187" s="148">
        <f t="shared" ca="1" si="107"/>
        <v>1743.6226678385185</v>
      </c>
      <c r="P187" s="148"/>
      <c r="Q187" s="148">
        <f t="shared" ca="1" si="108"/>
        <v>2164.3866964187837</v>
      </c>
      <c r="R187" s="148">
        <f t="shared" ca="1" si="109"/>
        <v>2575.5622467557964</v>
      </c>
      <c r="S187" s="148"/>
      <c r="V187" s="102">
        <f t="shared" ca="1" si="89"/>
        <v>261.33370385749998</v>
      </c>
      <c r="W187" s="3">
        <f t="shared" ca="1" si="90"/>
        <v>1576.2501449076551</v>
      </c>
      <c r="X187" s="166">
        <f t="shared" ca="1" si="91"/>
        <v>2836.8959506132965</v>
      </c>
      <c r="Y187" s="166">
        <f t="shared" ca="1" si="92"/>
        <v>3999.5264355825457</v>
      </c>
      <c r="Z187" s="166">
        <f t="shared" ca="1" si="110"/>
        <v>2004.9563716960186</v>
      </c>
      <c r="AA187" s="166">
        <f t="shared" ca="1" si="111"/>
        <v>2425.7204002762837</v>
      </c>
      <c r="AB187" s="166">
        <f t="shared" ca="1" si="112"/>
        <v>2836.8959506132965</v>
      </c>
      <c r="AC187" s="114"/>
      <c r="AD187" s="2">
        <f t="shared" si="113"/>
        <v>0</v>
      </c>
      <c r="AE187" s="2">
        <f t="shared" ca="1" si="93"/>
        <v>0</v>
      </c>
      <c r="AF187" s="134">
        <f t="shared" ca="1" si="94"/>
        <v>95.789953857500009</v>
      </c>
      <c r="AG187" s="135">
        <f t="shared" ca="1" si="95"/>
        <v>36.654267108896271</v>
      </c>
      <c r="AH187" s="134">
        <f t="shared" ca="1" si="96"/>
        <v>165.54374999999999</v>
      </c>
      <c r="AI187" s="135">
        <f t="shared" ca="1" si="97"/>
        <v>63.345732891103737</v>
      </c>
      <c r="AK187" s="136">
        <f t="shared" ca="1" si="114"/>
        <v>261.33370385749998</v>
      </c>
      <c r="AL187" s="102">
        <f t="shared" ca="1" si="98"/>
        <v>0</v>
      </c>
      <c r="AM187" s="3">
        <f t="shared" ca="1" si="115"/>
        <v>0</v>
      </c>
      <c r="AN187" s="142">
        <f t="shared" ca="1" si="99"/>
        <v>261.33370385749998</v>
      </c>
      <c r="AS187" s="148">
        <f t="shared" ca="1" si="100"/>
        <v>2711.9595732734415</v>
      </c>
      <c r="AT187" s="2">
        <f t="shared" ca="1" si="116"/>
        <v>283.99574240761183</v>
      </c>
      <c r="AU187" s="102">
        <f t="shared" ca="1" si="117"/>
        <v>70.423590968115676</v>
      </c>
      <c r="AV187" s="102">
        <f t="shared" ca="1" si="118"/>
        <v>1142.8571428571427</v>
      </c>
    </row>
    <row r="188" spans="1:48" x14ac:dyDescent="0.25">
      <c r="A188" s="2">
        <v>139</v>
      </c>
      <c r="B188" s="127">
        <f ca="1">Auswahlblatt!$B$4*A188/250</f>
        <v>58.38</v>
      </c>
      <c r="C188" s="134">
        <f t="shared" ca="1" si="101"/>
        <v>97.183243986597191</v>
      </c>
      <c r="D188" s="131">
        <f t="shared" ca="1" si="102"/>
        <v>36.990201315801954</v>
      </c>
      <c r="E188" s="134">
        <f ca="1">($B$8+Auswahlblatt!$B$11)*9.81*$B$37</f>
        <v>165.54374999999999</v>
      </c>
      <c r="F188" s="135">
        <f t="shared" ca="1" si="103"/>
        <v>63.009798684198046</v>
      </c>
      <c r="G188" s="136">
        <f t="shared" ca="1" si="104"/>
        <v>262.72699398659717</v>
      </c>
      <c r="J188" s="168">
        <f t="shared" ca="1" si="105"/>
        <v>97.183243986597191</v>
      </c>
      <c r="K188" s="168">
        <f t="shared" ca="1" si="106"/>
        <v>165.54374999999999</v>
      </c>
      <c r="L188" s="148">
        <f t="shared" ca="1" si="86"/>
        <v>1314.9164410501551</v>
      </c>
      <c r="M188" s="148">
        <f t="shared" ca="1" si="87"/>
        <v>2575.5622467557964</v>
      </c>
      <c r="N188" s="148">
        <f t="shared" ca="1" si="88"/>
        <v>3738.1927317250456</v>
      </c>
      <c r="O188" s="148">
        <f t="shared" ca="1" si="107"/>
        <v>1743.6226678385185</v>
      </c>
      <c r="P188" s="148"/>
      <c r="Q188" s="148">
        <f t="shared" ca="1" si="108"/>
        <v>2164.3866964187837</v>
      </c>
      <c r="R188" s="148">
        <f t="shared" ca="1" si="109"/>
        <v>2575.5622467557964</v>
      </c>
      <c r="S188" s="148"/>
      <c r="V188" s="102">
        <f t="shared" ca="1" si="89"/>
        <v>262.72699398659717</v>
      </c>
      <c r="W188" s="3">
        <f t="shared" ca="1" si="90"/>
        <v>1577.6434350367522</v>
      </c>
      <c r="X188" s="166">
        <f t="shared" ca="1" si="91"/>
        <v>2838.2892407423938</v>
      </c>
      <c r="Y188" s="166">
        <f t="shared" ca="1" si="92"/>
        <v>4000.919725711643</v>
      </c>
      <c r="Z188" s="166">
        <f t="shared" ca="1" si="110"/>
        <v>2006.3496618251156</v>
      </c>
      <c r="AA188" s="166">
        <f t="shared" ca="1" si="111"/>
        <v>2427.113690405381</v>
      </c>
      <c r="AB188" s="166">
        <f t="shared" ca="1" si="112"/>
        <v>2838.2892407423938</v>
      </c>
      <c r="AC188" s="114"/>
      <c r="AD188" s="2">
        <f t="shared" si="113"/>
        <v>0</v>
      </c>
      <c r="AE188" s="2">
        <f t="shared" ca="1" si="93"/>
        <v>0</v>
      </c>
      <c r="AF188" s="134">
        <f t="shared" ca="1" si="94"/>
        <v>97.183243986597191</v>
      </c>
      <c r="AG188" s="135">
        <f t="shared" ca="1" si="95"/>
        <v>36.990201315801954</v>
      </c>
      <c r="AH188" s="134">
        <f t="shared" ca="1" si="96"/>
        <v>165.54374999999999</v>
      </c>
      <c r="AI188" s="135">
        <f t="shared" ca="1" si="97"/>
        <v>63.009798684198046</v>
      </c>
      <c r="AK188" s="136">
        <f t="shared" ca="1" si="114"/>
        <v>262.72699398659717</v>
      </c>
      <c r="AL188" s="102">
        <f t="shared" ca="1" si="98"/>
        <v>0</v>
      </c>
      <c r="AM188" s="3">
        <f t="shared" ca="1" si="115"/>
        <v>0</v>
      </c>
      <c r="AN188" s="142">
        <f t="shared" ca="1" si="99"/>
        <v>262.72699398659717</v>
      </c>
      <c r="AS188" s="148">
        <f t="shared" ca="1" si="100"/>
        <v>2731.6114542391915</v>
      </c>
      <c r="AT188" s="2">
        <f t="shared" ca="1" si="116"/>
        <v>286.05368256998582</v>
      </c>
      <c r="AU188" s="102">
        <f t="shared" ca="1" si="117"/>
        <v>69.916946428776725</v>
      </c>
      <c r="AV188" s="102">
        <f t="shared" ca="1" si="118"/>
        <v>1134.6351490236382</v>
      </c>
    </row>
    <row r="189" spans="1:48" x14ac:dyDescent="0.25">
      <c r="A189" s="2">
        <v>140</v>
      </c>
      <c r="B189" s="127">
        <f ca="1">Auswahlblatt!$B$4*A189/250</f>
        <v>58.8</v>
      </c>
      <c r="C189" s="134">
        <f t="shared" ca="1" si="101"/>
        <v>98.586593972222204</v>
      </c>
      <c r="D189" s="131">
        <f t="shared" ca="1" si="102"/>
        <v>37.324978451771621</v>
      </c>
      <c r="E189" s="134">
        <f ca="1">($B$8+Auswahlblatt!$B$11)*9.81*$B$37</f>
        <v>165.54374999999999</v>
      </c>
      <c r="F189" s="135">
        <f t="shared" ca="1" si="103"/>
        <v>62.675021548228372</v>
      </c>
      <c r="G189" s="136">
        <f t="shared" ca="1" si="104"/>
        <v>264.13034397222219</v>
      </c>
      <c r="J189" s="168">
        <f t="shared" ca="1" si="105"/>
        <v>98.586593972222204</v>
      </c>
      <c r="K189" s="168">
        <f t="shared" ca="1" si="106"/>
        <v>165.54374999999999</v>
      </c>
      <c r="L189" s="148">
        <f t="shared" ca="1" si="86"/>
        <v>1314.9164410501551</v>
      </c>
      <c r="M189" s="148">
        <f t="shared" ca="1" si="87"/>
        <v>2575.5622467557964</v>
      </c>
      <c r="N189" s="148">
        <f t="shared" ca="1" si="88"/>
        <v>3738.1927317250456</v>
      </c>
      <c r="O189" s="148">
        <f t="shared" ca="1" si="107"/>
        <v>1743.6226678385185</v>
      </c>
      <c r="P189" s="148"/>
      <c r="Q189" s="148">
        <f t="shared" ca="1" si="108"/>
        <v>2164.3866964187837</v>
      </c>
      <c r="R189" s="148">
        <f t="shared" ca="1" si="109"/>
        <v>2575.5622467557964</v>
      </c>
      <c r="S189" s="148"/>
      <c r="V189" s="102">
        <f t="shared" ca="1" si="89"/>
        <v>264.13034397222219</v>
      </c>
      <c r="W189" s="3">
        <f t="shared" ca="1" si="90"/>
        <v>1579.0467850223772</v>
      </c>
      <c r="X189" s="166">
        <f t="shared" ca="1" si="91"/>
        <v>2839.6925907280188</v>
      </c>
      <c r="Y189" s="166">
        <f t="shared" ca="1" si="92"/>
        <v>4002.323075697268</v>
      </c>
      <c r="Z189" s="166">
        <f t="shared" ca="1" si="110"/>
        <v>2007.7530118107406</v>
      </c>
      <c r="AA189" s="166">
        <f t="shared" ca="1" si="111"/>
        <v>2428.517040391006</v>
      </c>
      <c r="AB189" s="166">
        <f t="shared" ca="1" si="112"/>
        <v>2839.6925907280188</v>
      </c>
      <c r="AC189" s="114"/>
      <c r="AD189" s="2">
        <f t="shared" si="113"/>
        <v>0</v>
      </c>
      <c r="AE189" s="2">
        <f t="shared" ca="1" si="93"/>
        <v>0</v>
      </c>
      <c r="AF189" s="134">
        <f t="shared" ca="1" si="94"/>
        <v>98.586593972222204</v>
      </c>
      <c r="AG189" s="135">
        <f t="shared" ca="1" si="95"/>
        <v>37.324978451771621</v>
      </c>
      <c r="AH189" s="134">
        <f t="shared" ca="1" si="96"/>
        <v>165.54374999999999</v>
      </c>
      <c r="AI189" s="135">
        <f t="shared" ca="1" si="97"/>
        <v>62.675021548228372</v>
      </c>
      <c r="AK189" s="136">
        <f t="shared" ca="1" si="114"/>
        <v>264.13034397222219</v>
      </c>
      <c r="AL189" s="102">
        <f t="shared" ca="1" si="98"/>
        <v>0</v>
      </c>
      <c r="AM189" s="3">
        <f t="shared" ca="1" si="115"/>
        <v>0</v>
      </c>
      <c r="AN189" s="142">
        <f t="shared" ca="1" si="99"/>
        <v>264.13034397222219</v>
      </c>
      <c r="AS189" s="148">
        <f t="shared" ca="1" si="100"/>
        <v>2751.2633352049406</v>
      </c>
      <c r="AT189" s="2">
        <f t="shared" ca="1" si="116"/>
        <v>288.11162273235982</v>
      </c>
      <c r="AU189" s="102">
        <f t="shared" ca="1" si="117"/>
        <v>69.41753966857118</v>
      </c>
      <c r="AV189" s="102">
        <f t="shared" ca="1" si="118"/>
        <v>1126.5306122448981</v>
      </c>
    </row>
    <row r="190" spans="1:48" x14ac:dyDescent="0.25">
      <c r="A190" s="2">
        <v>141</v>
      </c>
      <c r="B190" s="127">
        <f ca="1">Auswahlblatt!$B$4*A190/250</f>
        <v>59.22</v>
      </c>
      <c r="C190" s="134">
        <f t="shared" ca="1" si="101"/>
        <v>100.00000381437499</v>
      </c>
      <c r="D190" s="131">
        <f t="shared" ca="1" si="102"/>
        <v>37.658578813448095</v>
      </c>
      <c r="E190" s="134">
        <f ca="1">($B$8+Auswahlblatt!$B$11)*9.81*$B$37</f>
        <v>165.54374999999999</v>
      </c>
      <c r="F190" s="135">
        <f t="shared" ca="1" si="103"/>
        <v>62.341421186551891</v>
      </c>
      <c r="G190" s="136">
        <f t="shared" ca="1" si="104"/>
        <v>265.54375381437501</v>
      </c>
      <c r="J190" s="168">
        <f t="shared" ca="1" si="105"/>
        <v>100.00000381437499</v>
      </c>
      <c r="K190" s="168">
        <f t="shared" ca="1" si="106"/>
        <v>165.54374999999999</v>
      </c>
      <c r="L190" s="148">
        <f t="shared" ca="1" si="86"/>
        <v>1314.9164410501551</v>
      </c>
      <c r="M190" s="148">
        <f t="shared" ca="1" si="87"/>
        <v>2575.5622467557964</v>
      </c>
      <c r="N190" s="148">
        <f t="shared" ca="1" si="88"/>
        <v>3738.1927317250456</v>
      </c>
      <c r="O190" s="148">
        <f t="shared" ca="1" si="107"/>
        <v>1743.6226678385185</v>
      </c>
      <c r="P190" s="148"/>
      <c r="Q190" s="148">
        <f t="shared" ca="1" si="108"/>
        <v>2164.3866964187837</v>
      </c>
      <c r="R190" s="148">
        <f t="shared" ca="1" si="109"/>
        <v>2575.5622467557964</v>
      </c>
      <c r="S190" s="148"/>
      <c r="V190" s="102">
        <f t="shared" ca="1" si="89"/>
        <v>265.54375381437501</v>
      </c>
      <c r="W190" s="3">
        <f t="shared" ca="1" si="90"/>
        <v>1580.46019486453</v>
      </c>
      <c r="X190" s="166">
        <f t="shared" ca="1" si="91"/>
        <v>2841.1060005701715</v>
      </c>
      <c r="Y190" s="166">
        <f t="shared" ca="1" si="92"/>
        <v>4003.7364855394208</v>
      </c>
      <c r="Z190" s="166">
        <f t="shared" ca="1" si="110"/>
        <v>2009.1664216528934</v>
      </c>
      <c r="AA190" s="166">
        <f t="shared" ca="1" si="111"/>
        <v>2429.9304502331588</v>
      </c>
      <c r="AB190" s="166">
        <f t="shared" ca="1" si="112"/>
        <v>2841.1060005701715</v>
      </c>
      <c r="AC190" s="114"/>
      <c r="AD190" s="2">
        <f t="shared" si="113"/>
        <v>0</v>
      </c>
      <c r="AE190" s="2">
        <f t="shared" ca="1" si="93"/>
        <v>0</v>
      </c>
      <c r="AF190" s="134">
        <f t="shared" ca="1" si="94"/>
        <v>100.00000381437499</v>
      </c>
      <c r="AG190" s="135">
        <f t="shared" ca="1" si="95"/>
        <v>37.658578813448095</v>
      </c>
      <c r="AH190" s="134">
        <f t="shared" ca="1" si="96"/>
        <v>165.54374999999999</v>
      </c>
      <c r="AI190" s="135">
        <f t="shared" ca="1" si="97"/>
        <v>62.341421186551891</v>
      </c>
      <c r="AK190" s="136">
        <f t="shared" ca="1" si="114"/>
        <v>265.54375381437501</v>
      </c>
      <c r="AL190" s="102">
        <f t="shared" ca="1" si="98"/>
        <v>0</v>
      </c>
      <c r="AM190" s="3">
        <f t="shared" ca="1" si="115"/>
        <v>0</v>
      </c>
      <c r="AN190" s="142">
        <f t="shared" ca="1" si="99"/>
        <v>265.54375381437501</v>
      </c>
      <c r="AS190" s="148">
        <f t="shared" ca="1" si="100"/>
        <v>2770.9152161706907</v>
      </c>
      <c r="AT190" s="2">
        <f t="shared" ca="1" si="116"/>
        <v>290.16956289473382</v>
      </c>
      <c r="AU190" s="102">
        <f t="shared" ca="1" si="117"/>
        <v>68.925216692198333</v>
      </c>
      <c r="AV190" s="102">
        <f t="shared" ca="1" si="118"/>
        <v>1118.5410334346504</v>
      </c>
    </row>
    <row r="191" spans="1:48" x14ac:dyDescent="0.25">
      <c r="A191" s="2">
        <v>142</v>
      </c>
      <c r="B191" s="127">
        <f ca="1">Auswahlblatt!$B$4*A191/250</f>
        <v>59.64</v>
      </c>
      <c r="C191" s="134">
        <f t="shared" ca="1" si="101"/>
        <v>101.42347351305555</v>
      </c>
      <c r="D191" s="131">
        <f t="shared" ca="1" si="102"/>
        <v>37.990983379311963</v>
      </c>
      <c r="E191" s="134">
        <f ca="1">($B$8+Auswahlblatt!$B$11)*9.81*$B$37</f>
        <v>165.54374999999999</v>
      </c>
      <c r="F191" s="135">
        <f t="shared" ca="1" si="103"/>
        <v>62.00901662068803</v>
      </c>
      <c r="G191" s="136">
        <f t="shared" ca="1" si="104"/>
        <v>266.96722351305556</v>
      </c>
      <c r="J191" s="168">
        <f t="shared" ca="1" si="105"/>
        <v>101.42347351305555</v>
      </c>
      <c r="K191" s="168">
        <f t="shared" ca="1" si="106"/>
        <v>165.54374999999999</v>
      </c>
      <c r="L191" s="148">
        <f t="shared" ca="1" si="86"/>
        <v>1314.9164410501551</v>
      </c>
      <c r="M191" s="148">
        <f t="shared" ca="1" si="87"/>
        <v>2575.5622467557964</v>
      </c>
      <c r="N191" s="148">
        <f t="shared" ca="1" si="88"/>
        <v>3738.1927317250456</v>
      </c>
      <c r="O191" s="148">
        <f t="shared" ca="1" si="107"/>
        <v>1743.6226678385185</v>
      </c>
      <c r="P191" s="148"/>
      <c r="Q191" s="148">
        <f t="shared" ca="1" si="108"/>
        <v>2164.3866964187837</v>
      </c>
      <c r="R191" s="148">
        <f t="shared" ca="1" si="109"/>
        <v>2575.5622467557964</v>
      </c>
      <c r="S191" s="148"/>
      <c r="V191" s="102">
        <f t="shared" ca="1" si="89"/>
        <v>266.96722351305556</v>
      </c>
      <c r="W191" s="3">
        <f t="shared" ca="1" si="90"/>
        <v>1581.8836645632107</v>
      </c>
      <c r="X191" s="166">
        <f t="shared" ca="1" si="91"/>
        <v>2842.529470268852</v>
      </c>
      <c r="Y191" s="166">
        <f t="shared" ca="1" si="92"/>
        <v>4005.1599552381012</v>
      </c>
      <c r="Z191" s="166">
        <f t="shared" ca="1" si="110"/>
        <v>2010.5898913515741</v>
      </c>
      <c r="AA191" s="166">
        <f t="shared" ca="1" si="111"/>
        <v>2431.3539199318393</v>
      </c>
      <c r="AB191" s="166">
        <f t="shared" ca="1" si="112"/>
        <v>2842.529470268852</v>
      </c>
      <c r="AC191" s="114"/>
      <c r="AD191" s="2">
        <f t="shared" si="113"/>
        <v>0</v>
      </c>
      <c r="AE191" s="2">
        <f t="shared" ca="1" si="93"/>
        <v>0</v>
      </c>
      <c r="AF191" s="134">
        <f t="shared" ca="1" si="94"/>
        <v>101.42347351305555</v>
      </c>
      <c r="AG191" s="135">
        <f t="shared" ca="1" si="95"/>
        <v>37.990983379311963</v>
      </c>
      <c r="AH191" s="134">
        <f t="shared" ca="1" si="96"/>
        <v>165.54374999999999</v>
      </c>
      <c r="AI191" s="135">
        <f t="shared" ca="1" si="97"/>
        <v>62.00901662068803</v>
      </c>
      <c r="AK191" s="136">
        <f t="shared" ca="1" si="114"/>
        <v>266.96722351305556</v>
      </c>
      <c r="AL191" s="102">
        <f t="shared" ca="1" si="98"/>
        <v>0</v>
      </c>
      <c r="AM191" s="3">
        <f t="shared" ca="1" si="115"/>
        <v>0</v>
      </c>
      <c r="AN191" s="142">
        <f t="shared" ca="1" si="99"/>
        <v>266.96722351305556</v>
      </c>
      <c r="AS191" s="148">
        <f t="shared" ca="1" si="100"/>
        <v>2790.5670971364402</v>
      </c>
      <c r="AT191" s="2">
        <f t="shared" ca="1" si="116"/>
        <v>292.22750305710787</v>
      </c>
      <c r="AU191" s="102">
        <f t="shared" ca="1" si="117"/>
        <v>68.439827842253251</v>
      </c>
      <c r="AV191" s="102">
        <f t="shared" ca="1" si="118"/>
        <v>1110.6639839034203</v>
      </c>
    </row>
    <row r="192" spans="1:48" x14ac:dyDescent="0.25">
      <c r="A192" s="2">
        <v>143</v>
      </c>
      <c r="B192" s="127">
        <f ca="1">Auswahlblatt!$B$4*A192/250</f>
        <v>60.06</v>
      </c>
      <c r="C192" s="134">
        <f t="shared" ca="1" si="101"/>
        <v>102.85700306826389</v>
      </c>
      <c r="D192" s="131">
        <f t="shared" ca="1" si="102"/>
        <v>38.322173798858039</v>
      </c>
      <c r="E192" s="134">
        <f ca="1">($B$8+Auswahlblatt!$B$11)*9.81*$B$37</f>
        <v>165.54374999999999</v>
      </c>
      <c r="F192" s="135">
        <f t="shared" ca="1" si="103"/>
        <v>61.677826201141947</v>
      </c>
      <c r="G192" s="136">
        <f t="shared" ca="1" si="104"/>
        <v>268.4007530682639</v>
      </c>
      <c r="J192" s="168">
        <f t="shared" ca="1" si="105"/>
        <v>102.85700306826389</v>
      </c>
      <c r="K192" s="168">
        <f t="shared" ca="1" si="106"/>
        <v>165.54374999999999</v>
      </c>
      <c r="L192" s="148">
        <f t="shared" ca="1" si="86"/>
        <v>1314.9164410501551</v>
      </c>
      <c r="M192" s="148">
        <f t="shared" ca="1" si="87"/>
        <v>2575.5622467557964</v>
      </c>
      <c r="N192" s="148">
        <f t="shared" ca="1" si="88"/>
        <v>3738.1927317250456</v>
      </c>
      <c r="O192" s="148">
        <f t="shared" ca="1" si="107"/>
        <v>1743.6226678385185</v>
      </c>
      <c r="P192" s="148"/>
      <c r="Q192" s="148">
        <f t="shared" ca="1" si="108"/>
        <v>2164.3866964187837</v>
      </c>
      <c r="R192" s="148">
        <f t="shared" ca="1" si="109"/>
        <v>2575.5622467557964</v>
      </c>
      <c r="S192" s="148"/>
      <c r="V192" s="102">
        <f t="shared" ca="1" si="89"/>
        <v>268.4007530682639</v>
      </c>
      <c r="W192" s="3">
        <f t="shared" ca="1" si="90"/>
        <v>1583.3171941184189</v>
      </c>
      <c r="X192" s="166">
        <f t="shared" ca="1" si="91"/>
        <v>2843.9629998240603</v>
      </c>
      <c r="Y192" s="166">
        <f t="shared" ca="1" si="92"/>
        <v>4006.5934847933095</v>
      </c>
      <c r="Z192" s="166">
        <f t="shared" ca="1" si="110"/>
        <v>2012.0234209067823</v>
      </c>
      <c r="AA192" s="166">
        <f t="shared" ca="1" si="111"/>
        <v>2432.7874494870475</v>
      </c>
      <c r="AB192" s="166">
        <f t="shared" ca="1" si="112"/>
        <v>2843.9629998240603</v>
      </c>
      <c r="AC192" s="114"/>
      <c r="AD192" s="2">
        <f t="shared" si="113"/>
        <v>0</v>
      </c>
      <c r="AE192" s="2">
        <f t="shared" ca="1" si="93"/>
        <v>0</v>
      </c>
      <c r="AF192" s="134">
        <f t="shared" ca="1" si="94"/>
        <v>102.85700306826389</v>
      </c>
      <c r="AG192" s="135">
        <f t="shared" ca="1" si="95"/>
        <v>38.322173798858039</v>
      </c>
      <c r="AH192" s="134">
        <f t="shared" ca="1" si="96"/>
        <v>165.54374999999999</v>
      </c>
      <c r="AI192" s="135">
        <f t="shared" ca="1" si="97"/>
        <v>61.677826201141947</v>
      </c>
      <c r="AK192" s="136">
        <f t="shared" ca="1" si="114"/>
        <v>268.4007530682639</v>
      </c>
      <c r="AL192" s="102">
        <f t="shared" ca="1" si="98"/>
        <v>0</v>
      </c>
      <c r="AM192" s="3">
        <f t="shared" ca="1" si="115"/>
        <v>0</v>
      </c>
      <c r="AN192" s="142">
        <f t="shared" ca="1" si="99"/>
        <v>268.4007530682639</v>
      </c>
      <c r="AS192" s="148">
        <f t="shared" ca="1" si="100"/>
        <v>2810.2189781021893</v>
      </c>
      <c r="AT192" s="2">
        <f t="shared" ca="1" si="116"/>
        <v>294.28544321948181</v>
      </c>
      <c r="AU192" s="102">
        <f t="shared" ca="1" si="117"/>
        <v>67.961227647552207</v>
      </c>
      <c r="AV192" s="102">
        <f t="shared" ca="1" si="118"/>
        <v>1102.897102897103</v>
      </c>
    </row>
    <row r="193" spans="1:48" x14ac:dyDescent="0.25">
      <c r="A193" s="2">
        <v>144</v>
      </c>
      <c r="B193" s="127">
        <f ca="1">Auswahlblatt!$B$4*A193/250</f>
        <v>60.48</v>
      </c>
      <c r="C193" s="134">
        <f t="shared" ca="1" si="101"/>
        <v>104.30059248000001</v>
      </c>
      <c r="D193" s="131">
        <f t="shared" ca="1" si="102"/>
        <v>38.652132381737978</v>
      </c>
      <c r="E193" s="134">
        <f ca="1">($B$8+Auswahlblatt!$B$11)*9.81*$B$37</f>
        <v>165.54374999999999</v>
      </c>
      <c r="F193" s="135">
        <f t="shared" ca="1" si="103"/>
        <v>61.347867618262022</v>
      </c>
      <c r="G193" s="136">
        <f t="shared" ca="1" si="104"/>
        <v>269.84434248000002</v>
      </c>
      <c r="J193" s="168">
        <f t="shared" ca="1" si="105"/>
        <v>104.30059248000001</v>
      </c>
      <c r="K193" s="168">
        <f t="shared" ca="1" si="106"/>
        <v>165.54374999999999</v>
      </c>
      <c r="L193" s="148">
        <f t="shared" ca="1" si="86"/>
        <v>1314.9164410501551</v>
      </c>
      <c r="M193" s="148">
        <f t="shared" ca="1" si="87"/>
        <v>2575.5622467557964</v>
      </c>
      <c r="N193" s="148">
        <f t="shared" ca="1" si="88"/>
        <v>3738.1927317250456</v>
      </c>
      <c r="O193" s="148">
        <f t="shared" ca="1" si="107"/>
        <v>1743.6226678385185</v>
      </c>
      <c r="P193" s="148"/>
      <c r="Q193" s="148">
        <f t="shared" ca="1" si="108"/>
        <v>2164.3866964187837</v>
      </c>
      <c r="R193" s="148">
        <f t="shared" ca="1" si="109"/>
        <v>2575.5622467557964</v>
      </c>
      <c r="S193" s="148"/>
      <c r="V193" s="102">
        <f t="shared" ca="1" si="89"/>
        <v>269.84434248000002</v>
      </c>
      <c r="W193" s="3">
        <f t="shared" ca="1" si="90"/>
        <v>1584.7607835301551</v>
      </c>
      <c r="X193" s="166">
        <f t="shared" ca="1" si="91"/>
        <v>2845.4065892357967</v>
      </c>
      <c r="Y193" s="166">
        <f t="shared" ca="1" si="92"/>
        <v>4008.0370742050454</v>
      </c>
      <c r="Z193" s="166">
        <f t="shared" ca="1" si="110"/>
        <v>2013.4670103185185</v>
      </c>
      <c r="AA193" s="166">
        <f t="shared" ca="1" si="111"/>
        <v>2434.2310388987835</v>
      </c>
      <c r="AB193" s="166">
        <f t="shared" ca="1" si="112"/>
        <v>2845.4065892357967</v>
      </c>
      <c r="AC193" s="114"/>
      <c r="AD193" s="2">
        <f t="shared" si="113"/>
        <v>0</v>
      </c>
      <c r="AE193" s="2">
        <f t="shared" ca="1" si="93"/>
        <v>0</v>
      </c>
      <c r="AF193" s="134">
        <f t="shared" ca="1" si="94"/>
        <v>104.30059248000001</v>
      </c>
      <c r="AG193" s="135">
        <f t="shared" ca="1" si="95"/>
        <v>38.652132381737978</v>
      </c>
      <c r="AH193" s="134">
        <f t="shared" ca="1" si="96"/>
        <v>165.54374999999999</v>
      </c>
      <c r="AI193" s="135">
        <f t="shared" ca="1" si="97"/>
        <v>61.347867618262022</v>
      </c>
      <c r="AK193" s="136">
        <f t="shared" ca="1" si="114"/>
        <v>269.84434248000002</v>
      </c>
      <c r="AL193" s="102">
        <f t="shared" ca="1" si="98"/>
        <v>0</v>
      </c>
      <c r="AM193" s="3">
        <f t="shared" ca="1" si="115"/>
        <v>0</v>
      </c>
      <c r="AN193" s="142">
        <f t="shared" ca="1" si="99"/>
        <v>269.84434248000002</v>
      </c>
      <c r="AS193" s="148">
        <f t="shared" ca="1" si="100"/>
        <v>2829.8708590679394</v>
      </c>
      <c r="AT193" s="2">
        <f t="shared" ca="1" si="116"/>
        <v>296.34338338185586</v>
      </c>
      <c r="AU193" s="102">
        <f t="shared" ca="1" si="117"/>
        <v>67.489274677777516</v>
      </c>
      <c r="AV193" s="102">
        <f t="shared" ca="1" si="118"/>
        <v>1095.2380952380952</v>
      </c>
    </row>
    <row r="194" spans="1:48" x14ac:dyDescent="0.25">
      <c r="A194" s="2">
        <v>145</v>
      </c>
      <c r="B194" s="127">
        <f ca="1">Auswahlblatt!$B$4*A194/250</f>
        <v>60.9</v>
      </c>
      <c r="C194" s="134">
        <f t="shared" ca="1" si="101"/>
        <v>105.75424174826391</v>
      </c>
      <c r="D194" s="131">
        <f t="shared" ca="1" si="102"/>
        <v>38.980842086878688</v>
      </c>
      <c r="E194" s="134">
        <f ca="1">($B$8+Auswahlblatt!$B$11)*9.81*$B$37</f>
        <v>165.54374999999999</v>
      </c>
      <c r="F194" s="135">
        <f t="shared" ca="1" si="103"/>
        <v>61.019157913121326</v>
      </c>
      <c r="G194" s="136">
        <f t="shared" ca="1" si="104"/>
        <v>271.29799174826388</v>
      </c>
      <c r="J194" s="168">
        <f t="shared" ca="1" si="105"/>
        <v>105.75424174826391</v>
      </c>
      <c r="K194" s="168">
        <f t="shared" ca="1" si="106"/>
        <v>165.54374999999999</v>
      </c>
      <c r="L194" s="148">
        <f t="shared" ca="1" si="86"/>
        <v>1314.9164410501551</v>
      </c>
      <c r="M194" s="148">
        <f t="shared" ca="1" si="87"/>
        <v>2575.5622467557964</v>
      </c>
      <c r="N194" s="148">
        <f t="shared" ca="1" si="88"/>
        <v>3738.1927317250456</v>
      </c>
      <c r="O194" s="148">
        <f t="shared" ca="1" si="107"/>
        <v>1743.6226678385185</v>
      </c>
      <c r="P194" s="148"/>
      <c r="Q194" s="148">
        <f t="shared" ca="1" si="108"/>
        <v>2164.3866964187837</v>
      </c>
      <c r="R194" s="148">
        <f t="shared" ca="1" si="109"/>
        <v>2575.5622467557964</v>
      </c>
      <c r="S194" s="148"/>
      <c r="V194" s="102">
        <f t="shared" ca="1" si="89"/>
        <v>271.29799174826388</v>
      </c>
      <c r="W194" s="3">
        <f t="shared" ca="1" si="90"/>
        <v>1586.214432798419</v>
      </c>
      <c r="X194" s="166">
        <f t="shared" ca="1" si="91"/>
        <v>2846.8602385040604</v>
      </c>
      <c r="Y194" s="166">
        <f t="shared" ca="1" si="92"/>
        <v>4009.4907234733096</v>
      </c>
      <c r="Z194" s="166">
        <f t="shared" ca="1" si="110"/>
        <v>2014.9206595867824</v>
      </c>
      <c r="AA194" s="166">
        <f t="shared" ca="1" si="111"/>
        <v>2435.6846881670476</v>
      </c>
      <c r="AB194" s="166">
        <f t="shared" ca="1" si="112"/>
        <v>2846.8602385040604</v>
      </c>
      <c r="AC194" s="114"/>
      <c r="AD194" s="2">
        <f t="shared" si="113"/>
        <v>0</v>
      </c>
      <c r="AE194" s="2">
        <f t="shared" ca="1" si="93"/>
        <v>0</v>
      </c>
      <c r="AF194" s="134">
        <f t="shared" ca="1" si="94"/>
        <v>105.75424174826391</v>
      </c>
      <c r="AG194" s="135">
        <f t="shared" ca="1" si="95"/>
        <v>38.980842086878688</v>
      </c>
      <c r="AH194" s="134">
        <f t="shared" ca="1" si="96"/>
        <v>165.54374999999999</v>
      </c>
      <c r="AI194" s="135">
        <f t="shared" ca="1" si="97"/>
        <v>61.019157913121326</v>
      </c>
      <c r="AK194" s="136">
        <f t="shared" ca="1" si="114"/>
        <v>271.29799174826388</v>
      </c>
      <c r="AL194" s="102">
        <f t="shared" ca="1" si="98"/>
        <v>0</v>
      </c>
      <c r="AM194" s="3">
        <f t="shared" ca="1" si="115"/>
        <v>0</v>
      </c>
      <c r="AN194" s="142">
        <f t="shared" ca="1" si="99"/>
        <v>271.29799174826388</v>
      </c>
      <c r="AS194" s="148">
        <f t="shared" ca="1" si="100"/>
        <v>2849.5227400336889</v>
      </c>
      <c r="AT194" s="2">
        <f t="shared" ca="1" si="116"/>
        <v>298.40132354422985</v>
      </c>
      <c r="AU194" s="102">
        <f t="shared" ca="1" si="117"/>
        <v>67.023831404137681</v>
      </c>
      <c r="AV194" s="102">
        <f t="shared" ca="1" si="118"/>
        <v>1087.6847290640394</v>
      </c>
    </row>
    <row r="195" spans="1:48" x14ac:dyDescent="0.25">
      <c r="A195" s="2">
        <v>146</v>
      </c>
      <c r="B195" s="127">
        <f ca="1">Auswahlblatt!$B$4*A195/250</f>
        <v>61.32</v>
      </c>
      <c r="C195" s="134">
        <f t="shared" ca="1" si="101"/>
        <v>107.21795087305559</v>
      </c>
      <c r="D195" s="131">
        <f t="shared" ca="1" si="102"/>
        <v>39.308286511585898</v>
      </c>
      <c r="E195" s="134">
        <f ca="1">($B$8+Auswahlblatt!$B$11)*9.81*$B$37</f>
        <v>165.54374999999999</v>
      </c>
      <c r="F195" s="135">
        <f t="shared" ca="1" si="103"/>
        <v>60.691713488414102</v>
      </c>
      <c r="G195" s="136">
        <f t="shared" ca="1" si="104"/>
        <v>272.76170087305559</v>
      </c>
      <c r="J195" s="168">
        <f t="shared" ca="1" si="105"/>
        <v>107.21795087305559</v>
      </c>
      <c r="K195" s="168">
        <f t="shared" ca="1" si="106"/>
        <v>165.54374999999999</v>
      </c>
      <c r="L195" s="148">
        <f t="shared" ca="1" si="86"/>
        <v>1314.9164410501551</v>
      </c>
      <c r="M195" s="148">
        <f t="shared" ca="1" si="87"/>
        <v>2575.5622467557964</v>
      </c>
      <c r="N195" s="148">
        <f t="shared" ca="1" si="88"/>
        <v>3738.1927317250456</v>
      </c>
      <c r="O195" s="148">
        <f t="shared" ca="1" si="107"/>
        <v>1743.6226678385185</v>
      </c>
      <c r="P195" s="148"/>
      <c r="Q195" s="148">
        <f t="shared" ca="1" si="108"/>
        <v>2164.3866964187837</v>
      </c>
      <c r="R195" s="148">
        <f t="shared" ca="1" si="109"/>
        <v>2575.5622467557964</v>
      </c>
      <c r="S195" s="148"/>
      <c r="V195" s="102">
        <f t="shared" ca="1" si="89"/>
        <v>272.76170087305559</v>
      </c>
      <c r="W195" s="3">
        <f t="shared" ca="1" si="90"/>
        <v>1587.6781419232107</v>
      </c>
      <c r="X195" s="166">
        <f t="shared" ca="1" si="91"/>
        <v>2848.3239476288518</v>
      </c>
      <c r="Y195" s="166">
        <f t="shared" ca="1" si="92"/>
        <v>4010.9544325981014</v>
      </c>
      <c r="Z195" s="166">
        <f t="shared" ca="1" si="110"/>
        <v>2016.3843687115741</v>
      </c>
      <c r="AA195" s="166">
        <f t="shared" ca="1" si="111"/>
        <v>2437.1483972918395</v>
      </c>
      <c r="AB195" s="166">
        <f t="shared" ca="1" si="112"/>
        <v>2848.3239476288518</v>
      </c>
      <c r="AC195" s="114"/>
      <c r="AD195" s="2">
        <f t="shared" si="113"/>
        <v>0</v>
      </c>
      <c r="AE195" s="2">
        <f t="shared" ca="1" si="93"/>
        <v>0</v>
      </c>
      <c r="AF195" s="134">
        <f t="shared" ca="1" si="94"/>
        <v>107.21795087305559</v>
      </c>
      <c r="AG195" s="135">
        <f t="shared" ca="1" si="95"/>
        <v>39.308286511585898</v>
      </c>
      <c r="AH195" s="134">
        <f t="shared" ca="1" si="96"/>
        <v>165.54374999999999</v>
      </c>
      <c r="AI195" s="135">
        <f t="shared" ca="1" si="97"/>
        <v>60.691713488414102</v>
      </c>
      <c r="AK195" s="136">
        <f t="shared" ca="1" si="114"/>
        <v>272.76170087305559</v>
      </c>
      <c r="AL195" s="102">
        <f t="shared" ca="1" si="98"/>
        <v>0</v>
      </c>
      <c r="AM195" s="3">
        <f t="shared" ca="1" si="115"/>
        <v>0</v>
      </c>
      <c r="AN195" s="142">
        <f t="shared" ca="1" si="99"/>
        <v>272.76170087305559</v>
      </c>
      <c r="AS195" s="148">
        <f t="shared" ca="1" si="100"/>
        <v>2869.174620999438</v>
      </c>
      <c r="AT195" s="2">
        <f t="shared" ca="1" si="116"/>
        <v>300.45926370660374</v>
      </c>
      <c r="AU195" s="102">
        <f t="shared" ca="1" si="117"/>
        <v>66.564764065753195</v>
      </c>
      <c r="AV195" s="102">
        <f t="shared" ca="1" si="118"/>
        <v>1080.2348336594914</v>
      </c>
    </row>
    <row r="196" spans="1:48" x14ac:dyDescent="0.25">
      <c r="A196" s="2">
        <v>147</v>
      </c>
      <c r="B196" s="127">
        <f ca="1">Auswahlblatt!$B$4*A196/250</f>
        <v>61.74</v>
      </c>
      <c r="C196" s="134">
        <f t="shared" ca="1" si="101"/>
        <v>108.69171985437498</v>
      </c>
      <c r="D196" s="131">
        <f t="shared" ca="1" si="102"/>
        <v>39.634449880641867</v>
      </c>
      <c r="E196" s="134">
        <f ca="1">($B$8+Auswahlblatt!$B$11)*9.81*$B$37</f>
        <v>165.54374999999999</v>
      </c>
      <c r="F196" s="135">
        <f t="shared" ca="1" si="103"/>
        <v>60.365550119358133</v>
      </c>
      <c r="G196" s="136">
        <f t="shared" ca="1" si="104"/>
        <v>274.23546985437497</v>
      </c>
      <c r="J196" s="168">
        <f t="shared" ca="1" si="105"/>
        <v>108.69171985437498</v>
      </c>
      <c r="K196" s="168">
        <f t="shared" ca="1" si="106"/>
        <v>165.54374999999999</v>
      </c>
      <c r="L196" s="148">
        <f t="shared" ca="1" si="86"/>
        <v>1314.9164410501551</v>
      </c>
      <c r="M196" s="148">
        <f t="shared" ca="1" si="87"/>
        <v>2575.5622467557964</v>
      </c>
      <c r="N196" s="148">
        <f t="shared" ca="1" si="88"/>
        <v>3738.1927317250456</v>
      </c>
      <c r="O196" s="148">
        <f t="shared" ca="1" si="107"/>
        <v>1743.6226678385185</v>
      </c>
      <c r="P196" s="148"/>
      <c r="Q196" s="148">
        <f t="shared" ca="1" si="108"/>
        <v>2164.3866964187837</v>
      </c>
      <c r="R196" s="148">
        <f t="shared" ca="1" si="109"/>
        <v>2575.5622467557964</v>
      </c>
      <c r="S196" s="148"/>
      <c r="V196" s="102">
        <f t="shared" ca="1" si="89"/>
        <v>274.23546985437497</v>
      </c>
      <c r="W196" s="3">
        <f t="shared" ca="1" si="90"/>
        <v>1589.15191090453</v>
      </c>
      <c r="X196" s="166">
        <f t="shared" ca="1" si="91"/>
        <v>2849.7977166101714</v>
      </c>
      <c r="Y196" s="166">
        <f t="shared" ca="1" si="92"/>
        <v>4012.4282015794206</v>
      </c>
      <c r="Z196" s="166">
        <f t="shared" ca="1" si="110"/>
        <v>2017.8581376928935</v>
      </c>
      <c r="AA196" s="166">
        <f t="shared" ca="1" si="111"/>
        <v>2438.6221662731587</v>
      </c>
      <c r="AB196" s="166">
        <f t="shared" ca="1" si="112"/>
        <v>2849.7977166101714</v>
      </c>
      <c r="AC196" s="114"/>
      <c r="AD196" s="2">
        <f t="shared" si="113"/>
        <v>0</v>
      </c>
      <c r="AE196" s="2">
        <f t="shared" ca="1" si="93"/>
        <v>0</v>
      </c>
      <c r="AF196" s="134">
        <f t="shared" ca="1" si="94"/>
        <v>108.69171985437498</v>
      </c>
      <c r="AG196" s="135">
        <f t="shared" ca="1" si="95"/>
        <v>39.634449880641867</v>
      </c>
      <c r="AH196" s="134">
        <f t="shared" ca="1" si="96"/>
        <v>165.54374999999999</v>
      </c>
      <c r="AI196" s="135">
        <f t="shared" ca="1" si="97"/>
        <v>60.365550119358133</v>
      </c>
      <c r="AK196" s="136">
        <f t="shared" ca="1" si="114"/>
        <v>274.23546985437497</v>
      </c>
      <c r="AL196" s="102">
        <f t="shared" ca="1" si="98"/>
        <v>0</v>
      </c>
      <c r="AM196" s="3">
        <f t="shared" ca="1" si="115"/>
        <v>0</v>
      </c>
      <c r="AN196" s="142">
        <f t="shared" ca="1" si="99"/>
        <v>274.23546985437497</v>
      </c>
      <c r="AS196" s="148">
        <f t="shared" ca="1" si="100"/>
        <v>2888.8265019651881</v>
      </c>
      <c r="AT196" s="2">
        <f t="shared" ca="1" si="116"/>
        <v>302.51720386897784</v>
      </c>
      <c r="AU196" s="102">
        <f t="shared" ca="1" si="117"/>
        <v>66.111942541496347</v>
      </c>
      <c r="AV196" s="102">
        <f t="shared" ca="1" si="118"/>
        <v>1072.8862973760931</v>
      </c>
    </row>
    <row r="197" spans="1:48" x14ac:dyDescent="0.25">
      <c r="A197" s="2">
        <v>148</v>
      </c>
      <c r="B197" s="127">
        <f ca="1">Auswahlblatt!$B$4*A197/250</f>
        <v>62.16</v>
      </c>
      <c r="C197" s="134">
        <f t="shared" ca="1" si="101"/>
        <v>110.17554869222221</v>
      </c>
      <c r="D197" s="131">
        <f t="shared" ca="1" si="102"/>
        <v>39.959317035405675</v>
      </c>
      <c r="E197" s="134">
        <f ca="1">($B$8+Auswahlblatt!$B$11)*9.81*$B$37</f>
        <v>165.54374999999999</v>
      </c>
      <c r="F197" s="135">
        <f t="shared" ca="1" si="103"/>
        <v>60.040682964594325</v>
      </c>
      <c r="G197" s="136">
        <f t="shared" ca="1" si="104"/>
        <v>275.7192986922222</v>
      </c>
      <c r="J197" s="168">
        <f t="shared" ca="1" si="105"/>
        <v>110.17554869222221</v>
      </c>
      <c r="K197" s="168">
        <f t="shared" ca="1" si="106"/>
        <v>165.54374999999999</v>
      </c>
      <c r="L197" s="148">
        <f t="shared" ca="1" si="86"/>
        <v>1314.9164410501551</v>
      </c>
      <c r="M197" s="148">
        <f t="shared" ca="1" si="87"/>
        <v>2575.5622467557964</v>
      </c>
      <c r="N197" s="148">
        <f t="shared" ca="1" si="88"/>
        <v>3738.1927317250456</v>
      </c>
      <c r="O197" s="148">
        <f t="shared" ca="1" si="107"/>
        <v>1743.6226678385185</v>
      </c>
      <c r="P197" s="148"/>
      <c r="Q197" s="148">
        <f t="shared" ca="1" si="108"/>
        <v>2164.3866964187837</v>
      </c>
      <c r="R197" s="148">
        <f t="shared" ca="1" si="109"/>
        <v>2575.5622467557964</v>
      </c>
      <c r="S197" s="148"/>
      <c r="V197" s="102">
        <f t="shared" ca="1" si="89"/>
        <v>275.7192986922222</v>
      </c>
      <c r="W197" s="3">
        <f t="shared" ca="1" si="90"/>
        <v>1590.6357397423772</v>
      </c>
      <c r="X197" s="166">
        <f t="shared" ca="1" si="91"/>
        <v>2851.2815454480187</v>
      </c>
      <c r="Y197" s="166">
        <f t="shared" ca="1" si="92"/>
        <v>4013.9120304172679</v>
      </c>
      <c r="Z197" s="166">
        <f t="shared" ca="1" si="110"/>
        <v>2019.3419665307406</v>
      </c>
      <c r="AA197" s="166">
        <f t="shared" ca="1" si="111"/>
        <v>2440.105995111006</v>
      </c>
      <c r="AB197" s="166">
        <f t="shared" ca="1" si="112"/>
        <v>2851.2815454480187</v>
      </c>
      <c r="AC197" s="114"/>
      <c r="AD197" s="2">
        <f t="shared" si="113"/>
        <v>0</v>
      </c>
      <c r="AE197" s="2">
        <f t="shared" ca="1" si="93"/>
        <v>0</v>
      </c>
      <c r="AF197" s="134">
        <f t="shared" ca="1" si="94"/>
        <v>110.17554869222221</v>
      </c>
      <c r="AG197" s="135">
        <f t="shared" ca="1" si="95"/>
        <v>39.959317035405675</v>
      </c>
      <c r="AH197" s="134">
        <f t="shared" ca="1" si="96"/>
        <v>165.54374999999999</v>
      </c>
      <c r="AI197" s="135">
        <f t="shared" ca="1" si="97"/>
        <v>60.040682964594325</v>
      </c>
      <c r="AK197" s="136">
        <f t="shared" ca="1" si="114"/>
        <v>275.7192986922222</v>
      </c>
      <c r="AL197" s="102">
        <f t="shared" ca="1" si="98"/>
        <v>0</v>
      </c>
      <c r="AM197" s="3">
        <f t="shared" ca="1" si="115"/>
        <v>0</v>
      </c>
      <c r="AN197" s="142">
        <f t="shared" ca="1" si="99"/>
        <v>275.7192986922222</v>
      </c>
      <c r="AS197" s="148">
        <f t="shared" ca="1" si="100"/>
        <v>2908.4783829309372</v>
      </c>
      <c r="AT197" s="2">
        <f t="shared" ca="1" si="116"/>
        <v>304.57514403135178</v>
      </c>
      <c r="AU197" s="102">
        <f t="shared" ca="1" si="117"/>
        <v>65.665240227026786</v>
      </c>
      <c r="AV197" s="102">
        <f t="shared" ca="1" si="118"/>
        <v>1065.6370656370657</v>
      </c>
    </row>
    <row r="198" spans="1:48" x14ac:dyDescent="0.25">
      <c r="A198" s="2">
        <v>149</v>
      </c>
      <c r="B198" s="127">
        <f ca="1">Auswahlblatt!$B$4*A198/250</f>
        <v>62.58</v>
      </c>
      <c r="C198" s="134">
        <f t="shared" ca="1" si="101"/>
        <v>111.66943738659721</v>
      </c>
      <c r="D198" s="131">
        <f t="shared" ca="1" si="102"/>
        <v>40.282873422924411</v>
      </c>
      <c r="E198" s="134">
        <f ca="1">($B$8+Auswahlblatt!$B$11)*9.81*$B$37</f>
        <v>165.54374999999999</v>
      </c>
      <c r="F198" s="135">
        <f t="shared" ca="1" si="103"/>
        <v>59.717126577075582</v>
      </c>
      <c r="G198" s="136">
        <f t="shared" ca="1" si="104"/>
        <v>277.21318738659721</v>
      </c>
      <c r="J198" s="168">
        <f t="shared" ca="1" si="105"/>
        <v>111.66943738659721</v>
      </c>
      <c r="K198" s="168">
        <f t="shared" ca="1" si="106"/>
        <v>165.54374999999999</v>
      </c>
      <c r="L198" s="148">
        <f t="shared" ca="1" si="86"/>
        <v>1314.9164410501551</v>
      </c>
      <c r="M198" s="148">
        <f t="shared" ca="1" si="87"/>
        <v>2575.5622467557964</v>
      </c>
      <c r="N198" s="148">
        <f t="shared" ca="1" si="88"/>
        <v>3738.1927317250456</v>
      </c>
      <c r="O198" s="148">
        <f t="shared" ca="1" si="107"/>
        <v>1743.6226678385185</v>
      </c>
      <c r="P198" s="148"/>
      <c r="Q198" s="148">
        <f t="shared" ca="1" si="108"/>
        <v>2164.3866964187837</v>
      </c>
      <c r="R198" s="148">
        <f t="shared" ca="1" si="109"/>
        <v>2575.5622467557964</v>
      </c>
      <c r="S198" s="148"/>
      <c r="V198" s="102">
        <f t="shared" ca="1" si="89"/>
        <v>277.21318738659721</v>
      </c>
      <c r="W198" s="3">
        <f t="shared" ca="1" si="90"/>
        <v>1592.1296284367522</v>
      </c>
      <c r="X198" s="166">
        <f t="shared" ca="1" si="91"/>
        <v>2852.7754341423938</v>
      </c>
      <c r="Y198" s="166">
        <f t="shared" ca="1" si="92"/>
        <v>4015.405919111643</v>
      </c>
      <c r="Z198" s="166">
        <f t="shared" ca="1" si="110"/>
        <v>2020.8358552251157</v>
      </c>
      <c r="AA198" s="166">
        <f t="shared" ca="1" si="111"/>
        <v>2441.5998838053811</v>
      </c>
      <c r="AB198" s="166">
        <f t="shared" ca="1" si="112"/>
        <v>2852.7754341423938</v>
      </c>
      <c r="AC198" s="114"/>
      <c r="AD198" s="2">
        <f t="shared" si="113"/>
        <v>0</v>
      </c>
      <c r="AE198" s="2">
        <f t="shared" ca="1" si="93"/>
        <v>0</v>
      </c>
      <c r="AF198" s="134">
        <f t="shared" ca="1" si="94"/>
        <v>111.66943738659721</v>
      </c>
      <c r="AG198" s="135">
        <f t="shared" ca="1" si="95"/>
        <v>40.282873422924411</v>
      </c>
      <c r="AH198" s="134">
        <f t="shared" ca="1" si="96"/>
        <v>165.54374999999999</v>
      </c>
      <c r="AI198" s="135">
        <f t="shared" ca="1" si="97"/>
        <v>59.717126577075582</v>
      </c>
      <c r="AK198" s="136">
        <f t="shared" ca="1" si="114"/>
        <v>277.21318738659721</v>
      </c>
      <c r="AL198" s="102">
        <f t="shared" ca="1" si="98"/>
        <v>0</v>
      </c>
      <c r="AM198" s="3">
        <f t="shared" ca="1" si="115"/>
        <v>0</v>
      </c>
      <c r="AN198" s="142">
        <f t="shared" ca="1" si="99"/>
        <v>277.21318738659721</v>
      </c>
      <c r="AS198" s="148">
        <f t="shared" ca="1" si="100"/>
        <v>2928.1302638966872</v>
      </c>
      <c r="AT198" s="2">
        <f t="shared" ca="1" si="116"/>
        <v>306.63308419372584</v>
      </c>
      <c r="AU198" s="102">
        <f t="shared" ca="1" si="117"/>
        <v>65.224533916778284</v>
      </c>
      <c r="AV198" s="102">
        <f t="shared" ca="1" si="118"/>
        <v>1058.4851390220517</v>
      </c>
    </row>
    <row r="199" spans="1:48" x14ac:dyDescent="0.25">
      <c r="A199" s="2">
        <v>150</v>
      </c>
      <c r="B199" s="127">
        <f ca="1">Auswahlblatt!$B$4*A199/250</f>
        <v>63</v>
      </c>
      <c r="C199" s="134">
        <f t="shared" ca="1" si="101"/>
        <v>113.1733859375</v>
      </c>
      <c r="D199" s="131">
        <f t="shared" ca="1" si="102"/>
        <v>40.605105085063094</v>
      </c>
      <c r="E199" s="134">
        <f ca="1">($B$8+Auswahlblatt!$B$11)*9.81*$B$37</f>
        <v>165.54374999999999</v>
      </c>
      <c r="F199" s="135">
        <f t="shared" ca="1" si="103"/>
        <v>59.394894914936927</v>
      </c>
      <c r="G199" s="136">
        <f t="shared" ca="1" si="104"/>
        <v>278.71713593749996</v>
      </c>
      <c r="J199" s="168">
        <f t="shared" ca="1" si="105"/>
        <v>113.1733859375</v>
      </c>
      <c r="K199" s="168">
        <f t="shared" ca="1" si="106"/>
        <v>165.54374999999999</v>
      </c>
      <c r="L199" s="148">
        <f t="shared" ca="1" si="86"/>
        <v>1314.9164410501551</v>
      </c>
      <c r="M199" s="148">
        <f t="shared" ca="1" si="87"/>
        <v>2575.5622467557964</v>
      </c>
      <c r="N199" s="148">
        <f t="shared" ca="1" si="88"/>
        <v>3738.1927317250456</v>
      </c>
      <c r="O199" s="148">
        <f t="shared" ca="1" si="107"/>
        <v>1743.6226678385185</v>
      </c>
      <c r="P199" s="148"/>
      <c r="Q199" s="148">
        <f t="shared" ca="1" si="108"/>
        <v>2164.3866964187837</v>
      </c>
      <c r="R199" s="148">
        <f t="shared" ca="1" si="109"/>
        <v>2575.5622467557964</v>
      </c>
      <c r="S199" s="148"/>
      <c r="V199" s="102">
        <f t="shared" ca="1" si="89"/>
        <v>278.71713593749996</v>
      </c>
      <c r="W199" s="3">
        <f t="shared" ca="1" si="90"/>
        <v>1593.633576987655</v>
      </c>
      <c r="X199" s="166">
        <f t="shared" ca="1" si="91"/>
        <v>2854.2793826932966</v>
      </c>
      <c r="Y199" s="166">
        <f t="shared" ca="1" si="92"/>
        <v>4016.9098676625454</v>
      </c>
      <c r="Z199" s="166">
        <f t="shared" ca="1" si="110"/>
        <v>2022.3398037760185</v>
      </c>
      <c r="AA199" s="166">
        <f t="shared" ca="1" si="111"/>
        <v>2443.1038323562834</v>
      </c>
      <c r="AB199" s="166">
        <f t="shared" ca="1" si="112"/>
        <v>2854.2793826932966</v>
      </c>
      <c r="AC199" s="114"/>
      <c r="AD199" s="2">
        <f t="shared" si="113"/>
        <v>0</v>
      </c>
      <c r="AE199" s="2">
        <f t="shared" ca="1" si="93"/>
        <v>0</v>
      </c>
      <c r="AF199" s="134">
        <f t="shared" ca="1" si="94"/>
        <v>113.1733859375</v>
      </c>
      <c r="AG199" s="135">
        <f t="shared" ca="1" si="95"/>
        <v>40.605105085063094</v>
      </c>
      <c r="AH199" s="134">
        <f t="shared" ca="1" si="96"/>
        <v>165.54374999999999</v>
      </c>
      <c r="AI199" s="135">
        <f t="shared" ca="1" si="97"/>
        <v>59.394894914936927</v>
      </c>
      <c r="AK199" s="136">
        <f t="shared" ca="1" si="114"/>
        <v>278.71713593749996</v>
      </c>
      <c r="AL199" s="102">
        <f t="shared" ca="1" si="98"/>
        <v>0</v>
      </c>
      <c r="AM199" s="3">
        <f t="shared" ca="1" si="115"/>
        <v>0</v>
      </c>
      <c r="AN199" s="142">
        <f t="shared" ca="1" si="99"/>
        <v>278.71713593749996</v>
      </c>
      <c r="AS199" s="148">
        <f t="shared" ca="1" si="100"/>
        <v>2947.7821448624363</v>
      </c>
      <c r="AT199" s="2">
        <f t="shared" ca="1" si="116"/>
        <v>308.69102435609977</v>
      </c>
      <c r="AU199" s="102">
        <f t="shared" ca="1" si="117"/>
        <v>64.789703690666428</v>
      </c>
      <c r="AV199" s="102">
        <f t="shared" ca="1" si="118"/>
        <v>1051.4285714285716</v>
      </c>
    </row>
    <row r="200" spans="1:48" x14ac:dyDescent="0.25">
      <c r="A200" s="2">
        <v>151</v>
      </c>
      <c r="B200" s="127">
        <f ca="1">Auswahlblatt!$B$4*A200/250</f>
        <v>63.42</v>
      </c>
      <c r="C200" s="134">
        <f t="shared" ca="1" si="101"/>
        <v>114.68739434493057</v>
      </c>
      <c r="D200" s="131">
        <f t="shared" ca="1" si="102"/>
        <v>40.925998647660769</v>
      </c>
      <c r="E200" s="134">
        <f ca="1">($B$8+Auswahlblatt!$B$11)*9.81*$B$37</f>
        <v>165.54374999999999</v>
      </c>
      <c r="F200" s="135">
        <f t="shared" ca="1" si="103"/>
        <v>59.074001352339231</v>
      </c>
      <c r="G200" s="136">
        <f t="shared" ca="1" si="104"/>
        <v>280.23114434493056</v>
      </c>
      <c r="J200" s="168">
        <f t="shared" ca="1" si="105"/>
        <v>114.68739434493057</v>
      </c>
      <c r="K200" s="168">
        <f t="shared" ca="1" si="106"/>
        <v>165.54374999999999</v>
      </c>
      <c r="L200" s="148">
        <f t="shared" ca="1" si="86"/>
        <v>1314.9164410501551</v>
      </c>
      <c r="M200" s="148">
        <f t="shared" ca="1" si="87"/>
        <v>2575.5622467557964</v>
      </c>
      <c r="N200" s="148">
        <f t="shared" ca="1" si="88"/>
        <v>3738.1927317250456</v>
      </c>
      <c r="O200" s="148">
        <f t="shared" ca="1" si="107"/>
        <v>1743.6226678385185</v>
      </c>
      <c r="P200" s="148"/>
      <c r="Q200" s="148">
        <f t="shared" ca="1" si="108"/>
        <v>2164.3866964187837</v>
      </c>
      <c r="R200" s="148">
        <f t="shared" ca="1" si="109"/>
        <v>2575.5622467557964</v>
      </c>
      <c r="S200" s="148"/>
      <c r="V200" s="102">
        <f t="shared" ca="1" si="89"/>
        <v>280.23114434493056</v>
      </c>
      <c r="W200" s="3">
        <f t="shared" ca="1" si="90"/>
        <v>1595.1475853950856</v>
      </c>
      <c r="X200" s="166">
        <f t="shared" ca="1" si="91"/>
        <v>2855.7933911007271</v>
      </c>
      <c r="Y200" s="166">
        <f t="shared" ca="1" si="92"/>
        <v>4018.4238760699764</v>
      </c>
      <c r="Z200" s="166">
        <f t="shared" ca="1" si="110"/>
        <v>2023.853812183449</v>
      </c>
      <c r="AA200" s="166">
        <f t="shared" ca="1" si="111"/>
        <v>2444.6178407637144</v>
      </c>
      <c r="AB200" s="166">
        <f t="shared" ca="1" si="112"/>
        <v>2855.7933911007271</v>
      </c>
      <c r="AC200" s="114"/>
      <c r="AD200" s="2">
        <f t="shared" si="113"/>
        <v>0</v>
      </c>
      <c r="AE200" s="2">
        <f t="shared" ca="1" si="93"/>
        <v>0</v>
      </c>
      <c r="AF200" s="134">
        <f t="shared" ca="1" si="94"/>
        <v>114.68739434493057</v>
      </c>
      <c r="AG200" s="135">
        <f t="shared" ca="1" si="95"/>
        <v>40.925998647660769</v>
      </c>
      <c r="AH200" s="134">
        <f t="shared" ca="1" si="96"/>
        <v>165.54374999999999</v>
      </c>
      <c r="AI200" s="135">
        <f t="shared" ca="1" si="97"/>
        <v>59.074001352339231</v>
      </c>
      <c r="AK200" s="136">
        <f t="shared" ca="1" si="114"/>
        <v>280.23114434493056</v>
      </c>
      <c r="AL200" s="102">
        <f t="shared" ca="1" si="98"/>
        <v>0</v>
      </c>
      <c r="AM200" s="3">
        <f t="shared" ca="1" si="115"/>
        <v>0</v>
      </c>
      <c r="AN200" s="142">
        <f t="shared" ca="1" si="99"/>
        <v>280.23114434493056</v>
      </c>
      <c r="AS200" s="148">
        <f t="shared" ca="1" si="100"/>
        <v>2967.4340258281863</v>
      </c>
      <c r="AT200" s="2">
        <f t="shared" ca="1" si="116"/>
        <v>310.74896451847383</v>
      </c>
      <c r="AU200" s="102">
        <f t="shared" ca="1" si="117"/>
        <v>64.360632805297769</v>
      </c>
      <c r="AV200" s="102">
        <f t="shared" ca="1" si="118"/>
        <v>1044.4654683065278</v>
      </c>
    </row>
    <row r="201" spans="1:48" x14ac:dyDescent="0.25">
      <c r="A201" s="2">
        <v>152</v>
      </c>
      <c r="B201" s="127">
        <f ca="1">Auswahlblatt!$B$4*A201/250</f>
        <v>63.84</v>
      </c>
      <c r="C201" s="134">
        <f t="shared" ca="1" si="101"/>
        <v>116.21146260888891</v>
      </c>
      <c r="D201" s="131">
        <f t="shared" ca="1" si="102"/>
        <v>41.245541309720082</v>
      </c>
      <c r="E201" s="134">
        <f ca="1">($B$8+Auswahlblatt!$B$11)*9.81*$B$37</f>
        <v>165.54374999999999</v>
      </c>
      <c r="F201" s="135">
        <f t="shared" ca="1" si="103"/>
        <v>58.754458690279918</v>
      </c>
      <c r="G201" s="136">
        <f t="shared" ca="1" si="104"/>
        <v>281.75521260888888</v>
      </c>
      <c r="J201" s="168">
        <f t="shared" ca="1" si="105"/>
        <v>116.21146260888891</v>
      </c>
      <c r="K201" s="168">
        <f t="shared" ca="1" si="106"/>
        <v>165.54374999999999</v>
      </c>
      <c r="L201" s="148">
        <f t="shared" ca="1" si="86"/>
        <v>1314.9164410501551</v>
      </c>
      <c r="M201" s="148">
        <f t="shared" ca="1" si="87"/>
        <v>2575.5622467557964</v>
      </c>
      <c r="N201" s="148">
        <f t="shared" ca="1" si="88"/>
        <v>3738.1927317250456</v>
      </c>
      <c r="O201" s="148">
        <f t="shared" ca="1" si="107"/>
        <v>1743.6226678385185</v>
      </c>
      <c r="P201" s="148"/>
      <c r="Q201" s="148">
        <f t="shared" ca="1" si="108"/>
        <v>2164.3866964187837</v>
      </c>
      <c r="R201" s="148">
        <f t="shared" ca="1" si="109"/>
        <v>2575.5622467557964</v>
      </c>
      <c r="S201" s="148"/>
      <c r="V201" s="102">
        <f t="shared" ca="1" si="89"/>
        <v>281.75521260888888</v>
      </c>
      <c r="W201" s="3">
        <f t="shared" ca="1" si="90"/>
        <v>1596.6716536590438</v>
      </c>
      <c r="X201" s="166">
        <f t="shared" ca="1" si="91"/>
        <v>2857.3174593646854</v>
      </c>
      <c r="Y201" s="166">
        <f t="shared" ca="1" si="92"/>
        <v>4019.9479443339346</v>
      </c>
      <c r="Z201" s="166">
        <f t="shared" ca="1" si="110"/>
        <v>2025.3778804474073</v>
      </c>
      <c r="AA201" s="166">
        <f t="shared" ca="1" si="111"/>
        <v>2446.1419090276727</v>
      </c>
      <c r="AB201" s="166">
        <f t="shared" ca="1" si="112"/>
        <v>2857.3174593646854</v>
      </c>
      <c r="AC201" s="114"/>
      <c r="AD201" s="2">
        <f t="shared" si="113"/>
        <v>0</v>
      </c>
      <c r="AE201" s="2">
        <f t="shared" ca="1" si="93"/>
        <v>0</v>
      </c>
      <c r="AF201" s="134">
        <f t="shared" ca="1" si="94"/>
        <v>116.21146260888891</v>
      </c>
      <c r="AG201" s="135">
        <f t="shared" ca="1" si="95"/>
        <v>41.245541309720082</v>
      </c>
      <c r="AH201" s="134">
        <f t="shared" ca="1" si="96"/>
        <v>165.54374999999999</v>
      </c>
      <c r="AI201" s="135">
        <f t="shared" ca="1" si="97"/>
        <v>58.754458690279918</v>
      </c>
      <c r="AK201" s="136">
        <f t="shared" ca="1" si="114"/>
        <v>281.75521260888888</v>
      </c>
      <c r="AL201" s="102">
        <f t="shared" ca="1" si="98"/>
        <v>0</v>
      </c>
      <c r="AM201" s="3">
        <f t="shared" ca="1" si="115"/>
        <v>0</v>
      </c>
      <c r="AN201" s="142">
        <f t="shared" ca="1" si="99"/>
        <v>281.75521260888888</v>
      </c>
      <c r="AS201" s="148">
        <f t="shared" ca="1" si="100"/>
        <v>2987.0859067939359</v>
      </c>
      <c r="AT201" s="2">
        <f t="shared" ca="1" si="116"/>
        <v>312.80690468084782</v>
      </c>
      <c r="AU201" s="102">
        <f t="shared" ca="1" si="117"/>
        <v>63.937207589473445</v>
      </c>
      <c r="AV201" s="102">
        <f t="shared" ca="1" si="118"/>
        <v>1037.593984962406</v>
      </c>
    </row>
    <row r="202" spans="1:48" x14ac:dyDescent="0.25">
      <c r="A202" s="2">
        <v>153</v>
      </c>
      <c r="B202" s="127">
        <f ca="1">Auswahlblatt!$B$4*A202/250</f>
        <v>64.260000000000005</v>
      </c>
      <c r="C202" s="134">
        <f t="shared" ca="1" si="101"/>
        <v>117.74559072937502</v>
      </c>
      <c r="D202" s="131">
        <f t="shared" ca="1" si="102"/>
        <v>41.563720832636918</v>
      </c>
      <c r="E202" s="134">
        <f ca="1">($B$8+Auswahlblatt!$B$11)*9.81*$B$37</f>
        <v>165.54374999999999</v>
      </c>
      <c r="F202" s="135">
        <f t="shared" ca="1" si="103"/>
        <v>58.436279167363082</v>
      </c>
      <c r="G202" s="136">
        <f t="shared" ca="1" si="104"/>
        <v>283.289340729375</v>
      </c>
      <c r="J202" s="168">
        <f t="shared" ca="1" si="105"/>
        <v>117.74559072937502</v>
      </c>
      <c r="K202" s="168">
        <f t="shared" ca="1" si="106"/>
        <v>165.54374999999999</v>
      </c>
      <c r="L202" s="148">
        <f t="shared" ca="1" si="86"/>
        <v>1314.9164410501551</v>
      </c>
      <c r="M202" s="148">
        <f t="shared" ca="1" si="87"/>
        <v>2575.5622467557964</v>
      </c>
      <c r="N202" s="148">
        <f t="shared" ca="1" si="88"/>
        <v>3738.1927317250456</v>
      </c>
      <c r="O202" s="148">
        <f t="shared" ca="1" si="107"/>
        <v>1743.6226678385185</v>
      </c>
      <c r="P202" s="148"/>
      <c r="Q202" s="148">
        <f t="shared" ca="1" si="108"/>
        <v>2164.3866964187837</v>
      </c>
      <c r="R202" s="148">
        <f t="shared" ca="1" si="109"/>
        <v>2575.5622467557964</v>
      </c>
      <c r="S202" s="148"/>
      <c r="V202" s="102">
        <f t="shared" ca="1" si="89"/>
        <v>283.289340729375</v>
      </c>
      <c r="W202" s="3">
        <f t="shared" ca="1" si="90"/>
        <v>1598.2057817795301</v>
      </c>
      <c r="X202" s="166">
        <f t="shared" ca="1" si="91"/>
        <v>2858.8515874851714</v>
      </c>
      <c r="Y202" s="166">
        <f t="shared" ca="1" si="92"/>
        <v>4021.4820724544206</v>
      </c>
      <c r="Z202" s="166">
        <f t="shared" ca="1" si="110"/>
        <v>2026.9120085678935</v>
      </c>
      <c r="AA202" s="166">
        <f t="shared" ca="1" si="111"/>
        <v>2447.6760371481587</v>
      </c>
      <c r="AB202" s="166">
        <f t="shared" ca="1" si="112"/>
        <v>2858.8515874851714</v>
      </c>
      <c r="AC202" s="114"/>
      <c r="AD202" s="2">
        <f t="shared" si="113"/>
        <v>0</v>
      </c>
      <c r="AE202" s="2">
        <f t="shared" ca="1" si="93"/>
        <v>0</v>
      </c>
      <c r="AF202" s="134">
        <f t="shared" ca="1" si="94"/>
        <v>117.74559072937502</v>
      </c>
      <c r="AG202" s="135">
        <f t="shared" ca="1" si="95"/>
        <v>41.563720832636918</v>
      </c>
      <c r="AH202" s="134">
        <f t="shared" ca="1" si="96"/>
        <v>165.54374999999999</v>
      </c>
      <c r="AI202" s="135">
        <f t="shared" ca="1" si="97"/>
        <v>58.436279167363082</v>
      </c>
      <c r="AK202" s="136">
        <f t="shared" ca="1" si="114"/>
        <v>283.289340729375</v>
      </c>
      <c r="AL202" s="102">
        <f t="shared" ca="1" si="98"/>
        <v>0</v>
      </c>
      <c r="AM202" s="3">
        <f t="shared" ca="1" si="115"/>
        <v>0</v>
      </c>
      <c r="AN202" s="142">
        <f t="shared" ca="1" si="99"/>
        <v>283.289340729375</v>
      </c>
      <c r="AS202" s="148">
        <f t="shared" ca="1" si="100"/>
        <v>3006.7377877596864</v>
      </c>
      <c r="AT202" s="2">
        <f t="shared" ca="1" si="116"/>
        <v>314.86484484322193</v>
      </c>
      <c r="AU202" s="102">
        <f t="shared" ca="1" si="117"/>
        <v>63.51931734379059</v>
      </c>
      <c r="AV202" s="102">
        <f t="shared" ca="1" si="118"/>
        <v>1030.8123249299715</v>
      </c>
    </row>
    <row r="203" spans="1:48" x14ac:dyDescent="0.25">
      <c r="A203" s="2">
        <v>154</v>
      </c>
      <c r="B203" s="127">
        <f ca="1">Auswahlblatt!$B$4*A203/250</f>
        <v>64.680000000000007</v>
      </c>
      <c r="C203" s="134">
        <f t="shared" ca="1" si="101"/>
        <v>119.28977870638893</v>
      </c>
      <c r="D203" s="131">
        <f t="shared" ca="1" si="102"/>
        <v>41.880525529476827</v>
      </c>
      <c r="E203" s="134">
        <f ca="1">($B$8+Auswahlblatt!$B$11)*9.81*$B$37</f>
        <v>165.54374999999999</v>
      </c>
      <c r="F203" s="135">
        <f t="shared" ca="1" si="103"/>
        <v>58.119474470523173</v>
      </c>
      <c r="G203" s="136">
        <f t="shared" ca="1" si="104"/>
        <v>284.8335287063889</v>
      </c>
      <c r="J203" s="168">
        <f t="shared" ca="1" si="105"/>
        <v>119.28977870638893</v>
      </c>
      <c r="K203" s="168">
        <f t="shared" ca="1" si="106"/>
        <v>165.54374999999999</v>
      </c>
      <c r="L203" s="148">
        <f t="shared" ca="1" si="86"/>
        <v>1314.9164410501551</v>
      </c>
      <c r="M203" s="148">
        <f t="shared" ca="1" si="87"/>
        <v>2575.5622467557964</v>
      </c>
      <c r="N203" s="148">
        <f t="shared" ca="1" si="88"/>
        <v>3738.1927317250456</v>
      </c>
      <c r="O203" s="148">
        <f t="shared" ca="1" si="107"/>
        <v>1743.6226678385185</v>
      </c>
      <c r="P203" s="148"/>
      <c r="Q203" s="148">
        <f t="shared" ca="1" si="108"/>
        <v>2164.3866964187837</v>
      </c>
      <c r="R203" s="148">
        <f t="shared" ca="1" si="109"/>
        <v>2575.5622467557964</v>
      </c>
      <c r="S203" s="148"/>
      <c r="V203" s="102">
        <f t="shared" ca="1" si="89"/>
        <v>284.8335287063889</v>
      </c>
      <c r="W203" s="3">
        <f t="shared" ca="1" si="90"/>
        <v>1599.749969756544</v>
      </c>
      <c r="X203" s="166">
        <f t="shared" ca="1" si="91"/>
        <v>2860.3957754621852</v>
      </c>
      <c r="Y203" s="166">
        <f t="shared" ca="1" si="92"/>
        <v>4023.0262604314344</v>
      </c>
      <c r="Z203" s="166">
        <f t="shared" ca="1" si="110"/>
        <v>2028.4561965449075</v>
      </c>
      <c r="AA203" s="166">
        <f t="shared" ca="1" si="111"/>
        <v>2449.2202251251724</v>
      </c>
      <c r="AB203" s="166">
        <f t="shared" ca="1" si="112"/>
        <v>2860.3957754621852</v>
      </c>
      <c r="AC203" s="114"/>
      <c r="AD203" s="2">
        <f t="shared" si="113"/>
        <v>0</v>
      </c>
      <c r="AE203" s="2">
        <f t="shared" ca="1" si="93"/>
        <v>0</v>
      </c>
      <c r="AF203" s="134">
        <f t="shared" ca="1" si="94"/>
        <v>119.28977870638893</v>
      </c>
      <c r="AG203" s="135">
        <f t="shared" ca="1" si="95"/>
        <v>41.880525529476827</v>
      </c>
      <c r="AH203" s="134">
        <f t="shared" ca="1" si="96"/>
        <v>165.54374999999999</v>
      </c>
      <c r="AI203" s="135">
        <f t="shared" ca="1" si="97"/>
        <v>58.119474470523173</v>
      </c>
      <c r="AK203" s="136">
        <f t="shared" ca="1" si="114"/>
        <v>284.8335287063889</v>
      </c>
      <c r="AL203" s="102">
        <f t="shared" ca="1" si="98"/>
        <v>0</v>
      </c>
      <c r="AM203" s="3">
        <f t="shared" ca="1" si="115"/>
        <v>0</v>
      </c>
      <c r="AN203" s="142">
        <f t="shared" ca="1" si="99"/>
        <v>284.8335287063889</v>
      </c>
      <c r="AS203" s="148">
        <f t="shared" ca="1" si="100"/>
        <v>3026.3896687254364</v>
      </c>
      <c r="AT203" s="2">
        <f t="shared" ca="1" si="116"/>
        <v>316.92278500559593</v>
      </c>
      <c r="AU203" s="102">
        <f t="shared" ca="1" si="117"/>
        <v>63.106854244155585</v>
      </c>
      <c r="AV203" s="102">
        <f t="shared" ca="1" si="118"/>
        <v>1024.1187384044522</v>
      </c>
    </row>
    <row r="204" spans="1:48" x14ac:dyDescent="0.25">
      <c r="A204" s="2">
        <v>155</v>
      </c>
      <c r="B204" s="127">
        <f ca="1">Auswahlblatt!$B$4*A204/250</f>
        <v>65.099999999999994</v>
      </c>
      <c r="C204" s="134">
        <f t="shared" ca="1" si="101"/>
        <v>120.84402653993054</v>
      </c>
      <c r="D204" s="131">
        <f t="shared" ca="1" si="102"/>
        <v>42.195944254304258</v>
      </c>
      <c r="E204" s="134">
        <f ca="1">($B$8+Auswahlblatt!$B$11)*9.81*$B$37</f>
        <v>165.54374999999999</v>
      </c>
      <c r="F204" s="135">
        <f t="shared" ca="1" si="103"/>
        <v>57.804055745695734</v>
      </c>
      <c r="G204" s="136">
        <f t="shared" ca="1" si="104"/>
        <v>286.38777653993054</v>
      </c>
      <c r="J204" s="168">
        <f t="shared" ca="1" si="105"/>
        <v>120.84402653993054</v>
      </c>
      <c r="K204" s="168">
        <f t="shared" ca="1" si="106"/>
        <v>165.54374999999999</v>
      </c>
      <c r="L204" s="148">
        <f t="shared" ca="1" si="86"/>
        <v>1314.9164410501551</v>
      </c>
      <c r="M204" s="148">
        <f t="shared" ca="1" si="87"/>
        <v>2575.5622467557964</v>
      </c>
      <c r="N204" s="148">
        <f t="shared" ca="1" si="88"/>
        <v>3738.1927317250456</v>
      </c>
      <c r="O204" s="148">
        <f t="shared" ca="1" si="107"/>
        <v>1743.6226678385185</v>
      </c>
      <c r="P204" s="148"/>
      <c r="Q204" s="148">
        <f t="shared" ca="1" si="108"/>
        <v>2164.3866964187837</v>
      </c>
      <c r="R204" s="148">
        <f t="shared" ca="1" si="109"/>
        <v>2575.5622467557964</v>
      </c>
      <c r="S204" s="148"/>
      <c r="V204" s="102">
        <f t="shared" ca="1" si="89"/>
        <v>286.38777653993054</v>
      </c>
      <c r="W204" s="3">
        <f t="shared" ca="1" si="90"/>
        <v>1601.3042175900855</v>
      </c>
      <c r="X204" s="166">
        <f t="shared" ca="1" si="91"/>
        <v>2861.9500232957271</v>
      </c>
      <c r="Y204" s="166">
        <f t="shared" ca="1" si="92"/>
        <v>4024.5805082649763</v>
      </c>
      <c r="Z204" s="166">
        <f t="shared" ca="1" si="110"/>
        <v>2030.0104443784489</v>
      </c>
      <c r="AA204" s="166">
        <f t="shared" ca="1" si="111"/>
        <v>2450.7744729587143</v>
      </c>
      <c r="AB204" s="166">
        <f t="shared" ca="1" si="112"/>
        <v>2861.9500232957271</v>
      </c>
      <c r="AC204" s="114"/>
      <c r="AD204" s="2">
        <f t="shared" si="113"/>
        <v>0</v>
      </c>
      <c r="AE204" s="2">
        <f t="shared" ca="1" si="93"/>
        <v>0</v>
      </c>
      <c r="AF204" s="134">
        <f t="shared" ca="1" si="94"/>
        <v>120.84402653993054</v>
      </c>
      <c r="AG204" s="135">
        <f t="shared" ca="1" si="95"/>
        <v>42.195944254304258</v>
      </c>
      <c r="AH204" s="134">
        <f t="shared" ca="1" si="96"/>
        <v>165.54374999999999</v>
      </c>
      <c r="AI204" s="135">
        <f t="shared" ca="1" si="97"/>
        <v>57.804055745695734</v>
      </c>
      <c r="AK204" s="136">
        <f t="shared" ca="1" si="114"/>
        <v>286.38777653993054</v>
      </c>
      <c r="AL204" s="102">
        <f t="shared" ca="1" si="98"/>
        <v>0</v>
      </c>
      <c r="AM204" s="3">
        <f t="shared" ca="1" si="115"/>
        <v>0</v>
      </c>
      <c r="AN204" s="142">
        <f t="shared" ca="1" si="99"/>
        <v>286.38777653993054</v>
      </c>
      <c r="AS204" s="148">
        <f t="shared" ca="1" si="100"/>
        <v>3046.0415496911837</v>
      </c>
      <c r="AT204" s="2">
        <f t="shared" ca="1" si="116"/>
        <v>318.98072516796969</v>
      </c>
      <c r="AU204" s="102">
        <f t="shared" ca="1" si="117"/>
        <v>62.699713249032051</v>
      </c>
      <c r="AV204" s="102">
        <f t="shared" ca="1" si="118"/>
        <v>1017.5115207373275</v>
      </c>
    </row>
    <row r="205" spans="1:48" x14ac:dyDescent="0.25">
      <c r="A205" s="2">
        <v>156</v>
      </c>
      <c r="B205" s="127">
        <f ca="1">Auswahlblatt!$B$4*A205/250</f>
        <v>65.52</v>
      </c>
      <c r="C205" s="134">
        <f t="shared" ca="1" si="101"/>
        <v>122.40833422999998</v>
      </c>
      <c r="D205" s="131">
        <f t="shared" ca="1" si="102"/>
        <v>42.509966391570572</v>
      </c>
      <c r="E205" s="134">
        <f ca="1">($B$8+Auswahlblatt!$B$11)*9.81*$B$37</f>
        <v>165.54374999999999</v>
      </c>
      <c r="F205" s="135">
        <f t="shared" ca="1" si="103"/>
        <v>57.490033608429428</v>
      </c>
      <c r="G205" s="136">
        <f t="shared" ca="1" si="104"/>
        <v>287.95208422999997</v>
      </c>
      <c r="J205" s="168">
        <f t="shared" ca="1" si="105"/>
        <v>122.40833422999998</v>
      </c>
      <c r="K205" s="168">
        <f t="shared" ca="1" si="106"/>
        <v>165.54374999999999</v>
      </c>
      <c r="L205" s="148">
        <f t="shared" ca="1" si="86"/>
        <v>1314.9164410501551</v>
      </c>
      <c r="M205" s="148">
        <f t="shared" ca="1" si="87"/>
        <v>2575.5622467557964</v>
      </c>
      <c r="N205" s="148">
        <f t="shared" ca="1" si="88"/>
        <v>3738.1927317250456</v>
      </c>
      <c r="O205" s="148">
        <f t="shared" ca="1" si="107"/>
        <v>1743.6226678385185</v>
      </c>
      <c r="P205" s="148"/>
      <c r="Q205" s="148">
        <f t="shared" ca="1" si="108"/>
        <v>2164.3866964187837</v>
      </c>
      <c r="R205" s="148">
        <f t="shared" ca="1" si="109"/>
        <v>2575.5622467557964</v>
      </c>
      <c r="S205" s="148"/>
      <c r="V205" s="102">
        <f t="shared" ca="1" si="89"/>
        <v>287.95208422999997</v>
      </c>
      <c r="W205" s="3">
        <f t="shared" ca="1" si="90"/>
        <v>1602.8685252801552</v>
      </c>
      <c r="X205" s="166">
        <f t="shared" ca="1" si="91"/>
        <v>2863.5143309857963</v>
      </c>
      <c r="Y205" s="166">
        <f t="shared" ca="1" si="92"/>
        <v>4026.1448159550455</v>
      </c>
      <c r="Z205" s="166">
        <f t="shared" ca="1" si="110"/>
        <v>2031.5747520685186</v>
      </c>
      <c r="AA205" s="166">
        <f t="shared" ca="1" si="111"/>
        <v>2452.3387806487835</v>
      </c>
      <c r="AB205" s="166">
        <f t="shared" ca="1" si="112"/>
        <v>2863.5143309857963</v>
      </c>
      <c r="AC205" s="114"/>
      <c r="AD205" s="2">
        <f t="shared" si="113"/>
        <v>0</v>
      </c>
      <c r="AE205" s="2">
        <f t="shared" ca="1" si="93"/>
        <v>0</v>
      </c>
      <c r="AF205" s="134">
        <f t="shared" ca="1" si="94"/>
        <v>122.40833422999998</v>
      </c>
      <c r="AG205" s="135">
        <f t="shared" ca="1" si="95"/>
        <v>42.509966391570572</v>
      </c>
      <c r="AH205" s="134">
        <f t="shared" ca="1" si="96"/>
        <v>165.54374999999999</v>
      </c>
      <c r="AI205" s="135">
        <f t="shared" ca="1" si="97"/>
        <v>57.490033608429428</v>
      </c>
      <c r="AK205" s="136">
        <f t="shared" ca="1" si="114"/>
        <v>287.95208422999997</v>
      </c>
      <c r="AL205" s="102">
        <f t="shared" ca="1" si="98"/>
        <v>0</v>
      </c>
      <c r="AM205" s="3">
        <f t="shared" ca="1" si="115"/>
        <v>0</v>
      </c>
      <c r="AN205" s="142">
        <f t="shared" ca="1" si="99"/>
        <v>287.95208422999997</v>
      </c>
      <c r="AS205" s="148">
        <f t="shared" ca="1" si="100"/>
        <v>3065.6934306569337</v>
      </c>
      <c r="AT205" s="2">
        <f t="shared" ca="1" si="116"/>
        <v>321.0386653303438</v>
      </c>
      <c r="AU205" s="102">
        <f t="shared" ca="1" si="117"/>
        <v>62.297792010256181</v>
      </c>
      <c r="AV205" s="102">
        <f t="shared" ca="1" si="118"/>
        <v>1010.989010989011</v>
      </c>
    </row>
    <row r="206" spans="1:48" x14ac:dyDescent="0.25">
      <c r="A206" s="2">
        <v>157</v>
      </c>
      <c r="B206" s="127">
        <f ca="1">Auswahlblatt!$B$4*A206/250</f>
        <v>65.94</v>
      </c>
      <c r="C206" s="134">
        <f t="shared" ca="1" si="101"/>
        <v>123.98270177659722</v>
      </c>
      <c r="D206" s="131">
        <f t="shared" ca="1" si="102"/>
        <v>42.822581845566241</v>
      </c>
      <c r="E206" s="134">
        <f ca="1">($B$8+Auswahlblatt!$B$11)*9.81*$B$37</f>
        <v>165.54374999999999</v>
      </c>
      <c r="F206" s="135">
        <f t="shared" ca="1" si="103"/>
        <v>57.177418154433745</v>
      </c>
      <c r="G206" s="136">
        <f t="shared" ca="1" si="104"/>
        <v>289.52645177659724</v>
      </c>
      <c r="J206" s="168">
        <f t="shared" ca="1" si="105"/>
        <v>123.98270177659722</v>
      </c>
      <c r="K206" s="168">
        <f t="shared" ca="1" si="106"/>
        <v>165.54374999999999</v>
      </c>
      <c r="L206" s="148">
        <f t="shared" ca="1" si="86"/>
        <v>1314.9164410501551</v>
      </c>
      <c r="M206" s="148">
        <f t="shared" ca="1" si="87"/>
        <v>2575.5622467557964</v>
      </c>
      <c r="N206" s="148">
        <f t="shared" ca="1" si="88"/>
        <v>3738.1927317250456</v>
      </c>
      <c r="O206" s="148">
        <f t="shared" ca="1" si="107"/>
        <v>1743.6226678385185</v>
      </c>
      <c r="P206" s="148"/>
      <c r="Q206" s="148">
        <f t="shared" ca="1" si="108"/>
        <v>2164.3866964187837</v>
      </c>
      <c r="R206" s="148">
        <f t="shared" ca="1" si="109"/>
        <v>2575.5622467557964</v>
      </c>
      <c r="S206" s="148"/>
      <c r="V206" s="102">
        <f t="shared" ca="1" si="89"/>
        <v>289.52645177659724</v>
      </c>
      <c r="W206" s="3">
        <f t="shared" ca="1" si="90"/>
        <v>1604.4428928267523</v>
      </c>
      <c r="X206" s="166">
        <f t="shared" ca="1" si="91"/>
        <v>2865.0886985323937</v>
      </c>
      <c r="Y206" s="166">
        <f t="shared" ca="1" si="92"/>
        <v>4027.7191835016429</v>
      </c>
      <c r="Z206" s="166">
        <f t="shared" ca="1" si="110"/>
        <v>2033.1491196151158</v>
      </c>
      <c r="AA206" s="166">
        <f t="shared" ca="1" si="111"/>
        <v>2453.9131481953809</v>
      </c>
      <c r="AB206" s="166">
        <f t="shared" ca="1" si="112"/>
        <v>2865.0886985323937</v>
      </c>
      <c r="AC206" s="114"/>
      <c r="AD206" s="2">
        <f t="shared" si="113"/>
        <v>0</v>
      </c>
      <c r="AE206" s="2">
        <f t="shared" ca="1" si="93"/>
        <v>0</v>
      </c>
      <c r="AF206" s="134">
        <f t="shared" ca="1" si="94"/>
        <v>123.98270177659722</v>
      </c>
      <c r="AG206" s="135">
        <f t="shared" ca="1" si="95"/>
        <v>42.822581845566241</v>
      </c>
      <c r="AH206" s="134">
        <f t="shared" ca="1" si="96"/>
        <v>165.54374999999999</v>
      </c>
      <c r="AI206" s="135">
        <f t="shared" ca="1" si="97"/>
        <v>57.177418154433745</v>
      </c>
      <c r="AK206" s="136">
        <f t="shared" ca="1" si="114"/>
        <v>289.52645177659724</v>
      </c>
      <c r="AL206" s="102">
        <f t="shared" ca="1" si="98"/>
        <v>0</v>
      </c>
      <c r="AM206" s="3">
        <f t="shared" ca="1" si="115"/>
        <v>0</v>
      </c>
      <c r="AN206" s="142">
        <f t="shared" ca="1" si="99"/>
        <v>289.52645177659724</v>
      </c>
      <c r="AS206" s="148">
        <f t="shared" ca="1" si="100"/>
        <v>3085.3453116226838</v>
      </c>
      <c r="AT206" s="2">
        <f t="shared" ca="1" si="116"/>
        <v>323.0966054927178</v>
      </c>
      <c r="AU206" s="102">
        <f t="shared" ca="1" si="117"/>
        <v>61.900990787260916</v>
      </c>
      <c r="AV206" s="102">
        <f t="shared" ca="1" si="118"/>
        <v>1004.5495905368516</v>
      </c>
    </row>
    <row r="207" spans="1:48" x14ac:dyDescent="0.25">
      <c r="A207" s="2">
        <v>158</v>
      </c>
      <c r="B207" s="127">
        <f ca="1">Auswahlblatt!$B$4*A207/250</f>
        <v>66.36</v>
      </c>
      <c r="C207" s="134">
        <f t="shared" ca="1" si="101"/>
        <v>125.56712917972222</v>
      </c>
      <c r="D207" s="131">
        <f t="shared" ca="1" si="102"/>
        <v>43.133781029942632</v>
      </c>
      <c r="E207" s="134">
        <f ca="1">($B$8+Auswahlblatt!$B$11)*9.81*$B$37</f>
        <v>165.54374999999999</v>
      </c>
      <c r="F207" s="135">
        <f t="shared" ca="1" si="103"/>
        <v>56.866218970057382</v>
      </c>
      <c r="G207" s="136">
        <f t="shared" ca="1" si="104"/>
        <v>291.11087917972219</v>
      </c>
      <c r="J207" s="168">
        <f t="shared" ca="1" si="105"/>
        <v>125.56712917972222</v>
      </c>
      <c r="K207" s="168">
        <f t="shared" ca="1" si="106"/>
        <v>165.54374999999999</v>
      </c>
      <c r="L207" s="148">
        <f t="shared" ca="1" si="86"/>
        <v>1314.9164410501551</v>
      </c>
      <c r="M207" s="148">
        <f t="shared" ca="1" si="87"/>
        <v>2575.5622467557964</v>
      </c>
      <c r="N207" s="148">
        <f t="shared" ca="1" si="88"/>
        <v>3738.1927317250456</v>
      </c>
      <c r="O207" s="148">
        <f t="shared" ca="1" si="107"/>
        <v>1743.6226678385185</v>
      </c>
      <c r="P207" s="148"/>
      <c r="Q207" s="148">
        <f t="shared" ca="1" si="108"/>
        <v>2164.3866964187837</v>
      </c>
      <c r="R207" s="148">
        <f t="shared" ca="1" si="109"/>
        <v>2575.5622467557964</v>
      </c>
      <c r="S207" s="148"/>
      <c r="V207" s="102">
        <f t="shared" ca="1" si="89"/>
        <v>291.11087917972219</v>
      </c>
      <c r="W207" s="3">
        <f t="shared" ca="1" si="90"/>
        <v>1606.0273202298772</v>
      </c>
      <c r="X207" s="166">
        <f t="shared" ca="1" si="91"/>
        <v>2866.6731259355188</v>
      </c>
      <c r="Y207" s="166">
        <f t="shared" ca="1" si="92"/>
        <v>4029.303610904768</v>
      </c>
      <c r="Z207" s="166">
        <f t="shared" ca="1" si="110"/>
        <v>2034.7335470182406</v>
      </c>
      <c r="AA207" s="166">
        <f t="shared" ca="1" si="111"/>
        <v>2455.497575598506</v>
      </c>
      <c r="AB207" s="166">
        <f t="shared" ca="1" si="112"/>
        <v>2866.6731259355188</v>
      </c>
      <c r="AC207" s="114"/>
      <c r="AD207" s="2">
        <f t="shared" si="113"/>
        <v>0</v>
      </c>
      <c r="AE207" s="2">
        <f t="shared" ca="1" si="93"/>
        <v>0</v>
      </c>
      <c r="AF207" s="134">
        <f t="shared" ca="1" si="94"/>
        <v>125.56712917972222</v>
      </c>
      <c r="AG207" s="135">
        <f t="shared" ca="1" si="95"/>
        <v>43.133781029942632</v>
      </c>
      <c r="AH207" s="134">
        <f t="shared" ca="1" si="96"/>
        <v>165.54374999999999</v>
      </c>
      <c r="AI207" s="135">
        <f t="shared" ca="1" si="97"/>
        <v>56.866218970057382</v>
      </c>
      <c r="AK207" s="136">
        <f t="shared" ca="1" si="114"/>
        <v>291.11087917972219</v>
      </c>
      <c r="AL207" s="102">
        <f t="shared" ca="1" si="98"/>
        <v>0</v>
      </c>
      <c r="AM207" s="3">
        <f t="shared" ca="1" si="115"/>
        <v>0</v>
      </c>
      <c r="AN207" s="142">
        <f t="shared" ca="1" si="99"/>
        <v>291.11087917972219</v>
      </c>
      <c r="AS207" s="148">
        <f t="shared" ca="1" si="100"/>
        <v>3104.9971925884329</v>
      </c>
      <c r="AT207" s="2">
        <f t="shared" ca="1" si="116"/>
        <v>325.15454565509179</v>
      </c>
      <c r="AU207" s="102">
        <f t="shared" ca="1" si="117"/>
        <v>61.509212364556738</v>
      </c>
      <c r="AV207" s="102">
        <f t="shared" ca="1" si="118"/>
        <v>998.19168173598564</v>
      </c>
    </row>
    <row r="208" spans="1:48" x14ac:dyDescent="0.25">
      <c r="A208" s="2">
        <v>159</v>
      </c>
      <c r="B208" s="127">
        <f ca="1">Auswahlblatt!$B$4*A208/250</f>
        <v>66.78</v>
      </c>
      <c r="C208" s="134">
        <f t="shared" ca="1" si="101"/>
        <v>127.16161643937501</v>
      </c>
      <c r="D208" s="131">
        <f t="shared" ca="1" si="102"/>
        <v>43.44355485730825</v>
      </c>
      <c r="E208" s="134">
        <f ca="1">($B$8+Auswahlblatt!$B$11)*9.81*$B$37</f>
        <v>165.54374999999999</v>
      </c>
      <c r="F208" s="135">
        <f t="shared" ca="1" si="103"/>
        <v>56.556445142691757</v>
      </c>
      <c r="G208" s="136">
        <f t="shared" ca="1" si="104"/>
        <v>292.70536643937498</v>
      </c>
      <c r="J208" s="168">
        <f t="shared" ca="1" si="105"/>
        <v>127.16161643937501</v>
      </c>
      <c r="K208" s="168">
        <f t="shared" ca="1" si="106"/>
        <v>165.54374999999999</v>
      </c>
      <c r="L208" s="148">
        <f t="shared" ca="1" si="86"/>
        <v>1314.9164410501551</v>
      </c>
      <c r="M208" s="148">
        <f t="shared" ca="1" si="87"/>
        <v>2575.5622467557964</v>
      </c>
      <c r="N208" s="148">
        <f t="shared" ca="1" si="88"/>
        <v>3738.1927317250456</v>
      </c>
      <c r="O208" s="148">
        <f t="shared" ca="1" si="107"/>
        <v>1743.6226678385185</v>
      </c>
      <c r="P208" s="148"/>
      <c r="Q208" s="148">
        <f t="shared" ca="1" si="108"/>
        <v>2164.3866964187837</v>
      </c>
      <c r="R208" s="148">
        <f t="shared" ca="1" si="109"/>
        <v>2575.5622467557964</v>
      </c>
      <c r="S208" s="148"/>
      <c r="V208" s="102">
        <f t="shared" ca="1" si="89"/>
        <v>292.70536643937498</v>
      </c>
      <c r="W208" s="3">
        <f t="shared" ca="1" si="90"/>
        <v>1607.6218074895301</v>
      </c>
      <c r="X208" s="166">
        <f t="shared" ca="1" si="91"/>
        <v>2868.2676131951712</v>
      </c>
      <c r="Y208" s="166">
        <f t="shared" ca="1" si="92"/>
        <v>4030.8980981644208</v>
      </c>
      <c r="Z208" s="166">
        <f t="shared" ca="1" si="110"/>
        <v>2036.3280342778935</v>
      </c>
      <c r="AA208" s="166">
        <f t="shared" ca="1" si="111"/>
        <v>2457.0920628581589</v>
      </c>
      <c r="AB208" s="166">
        <f t="shared" ca="1" si="112"/>
        <v>2868.2676131951712</v>
      </c>
      <c r="AC208" s="114"/>
      <c r="AD208" s="2">
        <f t="shared" si="113"/>
        <v>0</v>
      </c>
      <c r="AE208" s="2">
        <f t="shared" ca="1" si="93"/>
        <v>0</v>
      </c>
      <c r="AF208" s="134">
        <f t="shared" ca="1" si="94"/>
        <v>127.16161643937501</v>
      </c>
      <c r="AG208" s="135">
        <f t="shared" ca="1" si="95"/>
        <v>43.44355485730825</v>
      </c>
      <c r="AH208" s="134">
        <f t="shared" ca="1" si="96"/>
        <v>165.54374999999999</v>
      </c>
      <c r="AI208" s="135">
        <f t="shared" ca="1" si="97"/>
        <v>56.556445142691757</v>
      </c>
      <c r="AK208" s="136">
        <f t="shared" ca="1" si="114"/>
        <v>292.70536643937498</v>
      </c>
      <c r="AL208" s="102">
        <f t="shared" ca="1" si="98"/>
        <v>0</v>
      </c>
      <c r="AM208" s="3">
        <f t="shared" ca="1" si="115"/>
        <v>0</v>
      </c>
      <c r="AN208" s="142">
        <f t="shared" ca="1" si="99"/>
        <v>292.70536643937498</v>
      </c>
      <c r="AS208" s="148">
        <f t="shared" ca="1" si="100"/>
        <v>3124.6490735541829</v>
      </c>
      <c r="AT208" s="2">
        <f t="shared" ca="1" si="116"/>
        <v>327.21248581746579</v>
      </c>
      <c r="AU208" s="102">
        <f t="shared" ca="1" si="117"/>
        <v>61.122361972326821</v>
      </c>
      <c r="AV208" s="102">
        <f t="shared" ca="1" si="118"/>
        <v>991.91374663072781</v>
      </c>
    </row>
    <row r="209" spans="1:48" x14ac:dyDescent="0.25">
      <c r="A209" s="2">
        <v>160</v>
      </c>
      <c r="B209" s="127">
        <f ca="1">Auswahlblatt!$B$4*A209/250</f>
        <v>67.2</v>
      </c>
      <c r="C209" s="134">
        <f t="shared" ca="1" si="101"/>
        <v>128.76616355555558</v>
      </c>
      <c r="D209" s="131">
        <f t="shared" ca="1" si="102"/>
        <v>43.751894728904183</v>
      </c>
      <c r="E209" s="134">
        <f ca="1">($B$8+Auswahlblatt!$B$11)*9.81*$B$37</f>
        <v>165.54374999999999</v>
      </c>
      <c r="F209" s="135">
        <f t="shared" ca="1" si="103"/>
        <v>56.248105271095817</v>
      </c>
      <c r="G209" s="136">
        <f t="shared" ca="1" si="104"/>
        <v>294.30991355555557</v>
      </c>
      <c r="J209" s="168">
        <f t="shared" ca="1" si="105"/>
        <v>128.76616355555558</v>
      </c>
      <c r="K209" s="168">
        <f t="shared" ca="1" si="106"/>
        <v>165.54374999999999</v>
      </c>
      <c r="L209" s="148">
        <f t="shared" ca="1" si="86"/>
        <v>1314.9164410501551</v>
      </c>
      <c r="M209" s="148">
        <f t="shared" ca="1" si="87"/>
        <v>2575.5622467557964</v>
      </c>
      <c r="N209" s="148">
        <f t="shared" ca="1" si="88"/>
        <v>3738.1927317250456</v>
      </c>
      <c r="O209" s="148">
        <f t="shared" ca="1" si="107"/>
        <v>1743.6226678385185</v>
      </c>
      <c r="P209" s="148"/>
      <c r="Q209" s="148">
        <f t="shared" ca="1" si="108"/>
        <v>2164.3866964187837</v>
      </c>
      <c r="R209" s="148">
        <f t="shared" ca="1" si="109"/>
        <v>2575.5622467557964</v>
      </c>
      <c r="S209" s="148"/>
      <c r="V209" s="102">
        <f t="shared" ca="1" si="89"/>
        <v>294.30991355555557</v>
      </c>
      <c r="W209" s="3">
        <f t="shared" ca="1" si="90"/>
        <v>1609.2263546057106</v>
      </c>
      <c r="X209" s="166">
        <f t="shared" ca="1" si="91"/>
        <v>2869.8721603113518</v>
      </c>
      <c r="Y209" s="166">
        <f t="shared" ca="1" si="92"/>
        <v>4032.5026452806014</v>
      </c>
      <c r="Z209" s="166">
        <f t="shared" ca="1" si="110"/>
        <v>2037.9325813940741</v>
      </c>
      <c r="AA209" s="166">
        <f t="shared" ca="1" si="111"/>
        <v>2458.6966099743395</v>
      </c>
      <c r="AB209" s="166">
        <f t="shared" ca="1" si="112"/>
        <v>2869.8721603113518</v>
      </c>
      <c r="AC209" s="114"/>
      <c r="AD209" s="2">
        <f t="shared" si="113"/>
        <v>0</v>
      </c>
      <c r="AE209" s="2">
        <f t="shared" ca="1" si="93"/>
        <v>0</v>
      </c>
      <c r="AF209" s="134">
        <f t="shared" ca="1" si="94"/>
        <v>128.76616355555558</v>
      </c>
      <c r="AG209" s="135">
        <f t="shared" ca="1" si="95"/>
        <v>43.751894728904183</v>
      </c>
      <c r="AH209" s="134">
        <f t="shared" ca="1" si="96"/>
        <v>165.54374999999999</v>
      </c>
      <c r="AI209" s="135">
        <f t="shared" ca="1" si="97"/>
        <v>56.248105271095817</v>
      </c>
      <c r="AK209" s="136">
        <f t="shared" ca="1" si="114"/>
        <v>294.30991355555557</v>
      </c>
      <c r="AL209" s="102">
        <f t="shared" ca="1" si="98"/>
        <v>0</v>
      </c>
      <c r="AM209" s="3">
        <f t="shared" ca="1" si="115"/>
        <v>0</v>
      </c>
      <c r="AN209" s="142">
        <f t="shared" ca="1" si="99"/>
        <v>294.30991355555557</v>
      </c>
      <c r="AS209" s="148">
        <f t="shared" ca="1" si="100"/>
        <v>3144.300954519932</v>
      </c>
      <c r="AT209" s="2">
        <f t="shared" ca="1" si="116"/>
        <v>329.27042597983979</v>
      </c>
      <c r="AU209" s="102">
        <f t="shared" ca="1" si="117"/>
        <v>60.740347209999776</v>
      </c>
      <c r="AV209" s="102">
        <f t="shared" ca="1" si="118"/>
        <v>985.71428571428578</v>
      </c>
    </row>
    <row r="210" spans="1:48" x14ac:dyDescent="0.25">
      <c r="A210" s="2">
        <v>161</v>
      </c>
      <c r="B210" s="127">
        <f ca="1">Auswahlblatt!$B$4*A210/250</f>
        <v>67.62</v>
      </c>
      <c r="C210" s="134">
        <f t="shared" ca="1" si="101"/>
        <v>130.38077052826392</v>
      </c>
      <c r="D210" s="131">
        <f t="shared" ca="1" si="102"/>
        <v>44.058792524363049</v>
      </c>
      <c r="E210" s="134">
        <f ca="1">($B$8+Auswahlblatt!$B$11)*9.81*$B$37</f>
        <v>165.54374999999999</v>
      </c>
      <c r="F210" s="135">
        <f t="shared" ca="1" si="103"/>
        <v>55.941207475636958</v>
      </c>
      <c r="G210" s="136">
        <f t="shared" ca="1" si="104"/>
        <v>295.92452052826388</v>
      </c>
      <c r="J210" s="168">
        <f t="shared" ca="1" si="105"/>
        <v>130.38077052826392</v>
      </c>
      <c r="K210" s="168">
        <f t="shared" ca="1" si="106"/>
        <v>165.54374999999999</v>
      </c>
      <c r="L210" s="148">
        <f t="shared" ca="1" si="86"/>
        <v>1314.9164410501551</v>
      </c>
      <c r="M210" s="148">
        <f t="shared" ca="1" si="87"/>
        <v>2575.5622467557964</v>
      </c>
      <c r="N210" s="148">
        <f t="shared" ca="1" si="88"/>
        <v>3738.1927317250456</v>
      </c>
      <c r="O210" s="148">
        <f t="shared" ca="1" si="107"/>
        <v>1743.6226678385185</v>
      </c>
      <c r="P210" s="148"/>
      <c r="Q210" s="148">
        <f t="shared" ca="1" si="108"/>
        <v>2164.3866964187837</v>
      </c>
      <c r="R210" s="148">
        <f t="shared" ca="1" si="109"/>
        <v>2575.5622467557964</v>
      </c>
      <c r="S210" s="148"/>
      <c r="V210" s="102">
        <f t="shared" ca="1" si="89"/>
        <v>295.92452052826388</v>
      </c>
      <c r="W210" s="3">
        <f t="shared" ca="1" si="90"/>
        <v>1610.840961578419</v>
      </c>
      <c r="X210" s="166">
        <f t="shared" ca="1" si="91"/>
        <v>2871.4867672840601</v>
      </c>
      <c r="Y210" s="166">
        <f t="shared" ca="1" si="92"/>
        <v>4034.1172522533097</v>
      </c>
      <c r="Z210" s="166">
        <f t="shared" ca="1" si="110"/>
        <v>2039.5471883667824</v>
      </c>
      <c r="AA210" s="166">
        <f t="shared" ca="1" si="111"/>
        <v>2460.3112169470478</v>
      </c>
      <c r="AB210" s="166">
        <f t="shared" ca="1" si="112"/>
        <v>2871.4867672840601</v>
      </c>
      <c r="AC210" s="114"/>
      <c r="AD210" s="2">
        <f t="shared" si="113"/>
        <v>0</v>
      </c>
      <c r="AE210" s="2">
        <f t="shared" ca="1" si="93"/>
        <v>0</v>
      </c>
      <c r="AF210" s="134">
        <f t="shared" ca="1" si="94"/>
        <v>130.38077052826392</v>
      </c>
      <c r="AG210" s="135">
        <f t="shared" ca="1" si="95"/>
        <v>44.058792524363049</v>
      </c>
      <c r="AH210" s="134">
        <f t="shared" ca="1" si="96"/>
        <v>165.54374999999999</v>
      </c>
      <c r="AI210" s="135">
        <f t="shared" ca="1" si="97"/>
        <v>55.941207475636958</v>
      </c>
      <c r="AK210" s="136">
        <f t="shared" ca="1" si="114"/>
        <v>295.92452052826388</v>
      </c>
      <c r="AL210" s="102">
        <f t="shared" ca="1" si="98"/>
        <v>0</v>
      </c>
      <c r="AM210" s="3">
        <f t="shared" ca="1" si="115"/>
        <v>0</v>
      </c>
      <c r="AN210" s="142">
        <f t="shared" ca="1" si="99"/>
        <v>295.92452052826388</v>
      </c>
      <c r="AS210" s="148">
        <f t="shared" ca="1" si="100"/>
        <v>3163.9528354856816</v>
      </c>
      <c r="AT210" s="2">
        <f t="shared" ca="1" si="116"/>
        <v>331.32836614221378</v>
      </c>
      <c r="AU210" s="102">
        <f t="shared" ca="1" si="117"/>
        <v>60.363077972670588</v>
      </c>
      <c r="AV210" s="102">
        <f t="shared" ca="1" si="118"/>
        <v>979.59183673469397</v>
      </c>
    </row>
    <row r="211" spans="1:48" x14ac:dyDescent="0.25">
      <c r="A211" s="2">
        <v>162</v>
      </c>
      <c r="B211" s="127">
        <f ca="1">Auswahlblatt!$B$4*A211/250</f>
        <v>68.040000000000006</v>
      </c>
      <c r="C211" s="134">
        <f t="shared" ca="1" si="101"/>
        <v>132.00543735749997</v>
      </c>
      <c r="D211" s="131">
        <f t="shared" ca="1" si="102"/>
        <v>44.364240591555657</v>
      </c>
      <c r="E211" s="134">
        <f ca="1">($B$8+Auswahlblatt!$B$11)*9.81*$B$37</f>
        <v>165.54374999999999</v>
      </c>
      <c r="F211" s="135">
        <f t="shared" ca="1" si="103"/>
        <v>55.635759408444351</v>
      </c>
      <c r="G211" s="136">
        <f t="shared" ca="1" si="104"/>
        <v>297.54918735749993</v>
      </c>
      <c r="J211" s="168">
        <f t="shared" ca="1" si="105"/>
        <v>132.00543735749997</v>
      </c>
      <c r="K211" s="168">
        <f t="shared" ca="1" si="106"/>
        <v>165.54374999999999</v>
      </c>
      <c r="L211" s="148">
        <f t="shared" ca="1" si="86"/>
        <v>1314.9164410501551</v>
      </c>
      <c r="M211" s="148">
        <f t="shared" ca="1" si="87"/>
        <v>2575.5622467557964</v>
      </c>
      <c r="N211" s="148">
        <f t="shared" ca="1" si="88"/>
        <v>3738.1927317250456</v>
      </c>
      <c r="O211" s="148">
        <f t="shared" ca="1" si="107"/>
        <v>1743.6226678385185</v>
      </c>
      <c r="P211" s="148"/>
      <c r="Q211" s="148">
        <f t="shared" ca="1" si="108"/>
        <v>2164.3866964187837</v>
      </c>
      <c r="R211" s="148">
        <f t="shared" ca="1" si="109"/>
        <v>2575.5622467557964</v>
      </c>
      <c r="S211" s="148"/>
      <c r="V211" s="102">
        <f t="shared" ca="1" si="89"/>
        <v>297.54918735749993</v>
      </c>
      <c r="W211" s="3">
        <f t="shared" ca="1" si="90"/>
        <v>1612.465628407655</v>
      </c>
      <c r="X211" s="166">
        <f t="shared" ca="1" si="91"/>
        <v>2873.1114341132961</v>
      </c>
      <c r="Y211" s="166">
        <f t="shared" ca="1" si="92"/>
        <v>4035.7419190825458</v>
      </c>
      <c r="Z211" s="166">
        <f t="shared" ca="1" si="110"/>
        <v>2041.1718551960184</v>
      </c>
      <c r="AA211" s="166">
        <f t="shared" ca="1" si="111"/>
        <v>2461.9358837762838</v>
      </c>
      <c r="AB211" s="166">
        <f t="shared" ca="1" si="112"/>
        <v>2873.1114341132961</v>
      </c>
      <c r="AC211" s="114"/>
      <c r="AD211" s="2">
        <f t="shared" si="113"/>
        <v>0</v>
      </c>
      <c r="AE211" s="2">
        <f t="shared" ca="1" si="93"/>
        <v>0</v>
      </c>
      <c r="AF211" s="134">
        <f t="shared" ca="1" si="94"/>
        <v>132.00543735749997</v>
      </c>
      <c r="AG211" s="135">
        <f t="shared" ca="1" si="95"/>
        <v>44.364240591555657</v>
      </c>
      <c r="AH211" s="134">
        <f t="shared" ca="1" si="96"/>
        <v>165.54374999999999</v>
      </c>
      <c r="AI211" s="135">
        <f t="shared" ca="1" si="97"/>
        <v>55.635759408444351</v>
      </c>
      <c r="AK211" s="136">
        <f t="shared" ca="1" si="114"/>
        <v>297.54918735749993</v>
      </c>
      <c r="AL211" s="102">
        <f t="shared" ca="1" si="98"/>
        <v>0</v>
      </c>
      <c r="AM211" s="3">
        <f t="shared" ca="1" si="115"/>
        <v>0</v>
      </c>
      <c r="AN211" s="142">
        <f t="shared" ca="1" si="99"/>
        <v>297.54918735749993</v>
      </c>
      <c r="AS211" s="148">
        <f t="shared" ca="1" si="100"/>
        <v>3183.6047164514316</v>
      </c>
      <c r="AT211" s="2">
        <f t="shared" ca="1" si="116"/>
        <v>333.38630630458778</v>
      </c>
      <c r="AU211" s="102">
        <f t="shared" ca="1" si="117"/>
        <v>59.990466380246694</v>
      </c>
      <c r="AV211" s="102">
        <f t="shared" ca="1" si="118"/>
        <v>973.54497354497369</v>
      </c>
    </row>
    <row r="212" spans="1:48" x14ac:dyDescent="0.25">
      <c r="A212" s="2">
        <v>163</v>
      </c>
      <c r="B212" s="127">
        <f ca="1">Auswahlblatt!$B$4*A212/250</f>
        <v>68.459999999999994</v>
      </c>
      <c r="C212" s="134">
        <f t="shared" ca="1" si="101"/>
        <v>133.64016404326387</v>
      </c>
      <c r="D212" s="131">
        <f t="shared" ca="1" si="102"/>
        <v>44.66823173652935</v>
      </c>
      <c r="E212" s="134">
        <f ca="1">($B$8+Auswahlblatt!$B$11)*9.81*$B$37</f>
        <v>165.54374999999999</v>
      </c>
      <c r="F212" s="135">
        <f t="shared" ca="1" si="103"/>
        <v>55.331768263470657</v>
      </c>
      <c r="G212" s="136">
        <f t="shared" ca="1" si="104"/>
        <v>299.18391404326383</v>
      </c>
      <c r="J212" s="168">
        <f t="shared" ca="1" si="105"/>
        <v>133.64016404326387</v>
      </c>
      <c r="K212" s="168">
        <f t="shared" ca="1" si="106"/>
        <v>165.54374999999999</v>
      </c>
      <c r="L212" s="148">
        <f t="shared" ca="1" si="86"/>
        <v>1314.9164410501551</v>
      </c>
      <c r="M212" s="148">
        <f t="shared" ca="1" si="87"/>
        <v>2575.5622467557964</v>
      </c>
      <c r="N212" s="148">
        <f t="shared" ca="1" si="88"/>
        <v>3738.1927317250456</v>
      </c>
      <c r="O212" s="148">
        <f t="shared" ca="1" si="107"/>
        <v>1743.6226678385185</v>
      </c>
      <c r="P212" s="148"/>
      <c r="Q212" s="148">
        <f t="shared" ca="1" si="108"/>
        <v>2164.3866964187837</v>
      </c>
      <c r="R212" s="148">
        <f t="shared" ca="1" si="109"/>
        <v>2575.5622467557964</v>
      </c>
      <c r="S212" s="148"/>
      <c r="V212" s="102">
        <f t="shared" ca="1" si="89"/>
        <v>299.18391404326383</v>
      </c>
      <c r="W212" s="3">
        <f t="shared" ca="1" si="90"/>
        <v>1614.1003550934188</v>
      </c>
      <c r="X212" s="166">
        <f t="shared" ca="1" si="91"/>
        <v>2874.7461607990604</v>
      </c>
      <c r="Y212" s="166">
        <f t="shared" ca="1" si="92"/>
        <v>4037.3766457683096</v>
      </c>
      <c r="Z212" s="166">
        <f t="shared" ca="1" si="110"/>
        <v>2042.8065818817822</v>
      </c>
      <c r="AA212" s="166">
        <f t="shared" ca="1" si="111"/>
        <v>2463.5706104620476</v>
      </c>
      <c r="AB212" s="166">
        <f t="shared" ca="1" si="112"/>
        <v>2874.7461607990604</v>
      </c>
      <c r="AC212" s="114"/>
      <c r="AD212" s="2">
        <f t="shared" si="113"/>
        <v>0</v>
      </c>
      <c r="AE212" s="2">
        <f t="shared" ca="1" si="93"/>
        <v>0</v>
      </c>
      <c r="AF212" s="134">
        <f t="shared" ca="1" si="94"/>
        <v>133.64016404326387</v>
      </c>
      <c r="AG212" s="135">
        <f t="shared" ca="1" si="95"/>
        <v>44.66823173652935</v>
      </c>
      <c r="AH212" s="134">
        <f t="shared" ca="1" si="96"/>
        <v>165.54374999999999</v>
      </c>
      <c r="AI212" s="135">
        <f t="shared" ca="1" si="97"/>
        <v>55.331768263470657</v>
      </c>
      <c r="AK212" s="136">
        <f t="shared" ca="1" si="114"/>
        <v>299.18391404326383</v>
      </c>
      <c r="AL212" s="102">
        <f t="shared" ca="1" si="98"/>
        <v>0</v>
      </c>
      <c r="AM212" s="3">
        <f t="shared" ca="1" si="115"/>
        <v>0</v>
      </c>
      <c r="AN212" s="142">
        <f t="shared" ca="1" si="99"/>
        <v>299.18391404326383</v>
      </c>
      <c r="AS212" s="148">
        <f t="shared" ca="1" si="100"/>
        <v>3203.2565974171812</v>
      </c>
      <c r="AT212" s="2">
        <f t="shared" ca="1" si="116"/>
        <v>335.44424646696183</v>
      </c>
      <c r="AU212" s="102">
        <f t="shared" ca="1" si="117"/>
        <v>59.62242670920223</v>
      </c>
      <c r="AV212" s="102">
        <f t="shared" ca="1" si="118"/>
        <v>967.57230499561786</v>
      </c>
    </row>
    <row r="213" spans="1:48" x14ac:dyDescent="0.25">
      <c r="A213" s="2">
        <v>164</v>
      </c>
      <c r="B213" s="127">
        <f ca="1">Auswahlblatt!$B$4*A213/250</f>
        <v>68.88</v>
      </c>
      <c r="C213" s="134">
        <f t="shared" ca="1" si="101"/>
        <v>135.28495058555555</v>
      </c>
      <c r="D213" s="131">
        <f t="shared" ca="1" si="102"/>
        <v>44.970759213541385</v>
      </c>
      <c r="E213" s="134">
        <f ca="1">($B$8+Auswahlblatt!$B$11)*9.81*$B$37</f>
        <v>165.54374999999999</v>
      </c>
      <c r="F213" s="135">
        <f t="shared" ca="1" si="103"/>
        <v>55.029240786458608</v>
      </c>
      <c r="G213" s="136">
        <f t="shared" ca="1" si="104"/>
        <v>300.82870058555557</v>
      </c>
      <c r="J213" s="168">
        <f t="shared" ca="1" si="105"/>
        <v>135.28495058555555</v>
      </c>
      <c r="K213" s="168">
        <f t="shared" ca="1" si="106"/>
        <v>165.54374999999999</v>
      </c>
      <c r="L213" s="148">
        <f t="shared" ca="1" si="86"/>
        <v>1314.9164410501551</v>
      </c>
      <c r="M213" s="148">
        <f t="shared" ca="1" si="87"/>
        <v>2575.5622467557964</v>
      </c>
      <c r="N213" s="148">
        <f t="shared" ca="1" si="88"/>
        <v>3738.1927317250456</v>
      </c>
      <c r="O213" s="148">
        <f t="shared" ca="1" si="107"/>
        <v>1743.6226678385185</v>
      </c>
      <c r="P213" s="148"/>
      <c r="Q213" s="148">
        <f t="shared" ca="1" si="108"/>
        <v>2164.3866964187837</v>
      </c>
      <c r="R213" s="148">
        <f t="shared" ca="1" si="109"/>
        <v>2575.5622467557964</v>
      </c>
      <c r="S213" s="148"/>
      <c r="V213" s="102">
        <f t="shared" ca="1" si="89"/>
        <v>300.82870058555557</v>
      </c>
      <c r="W213" s="3">
        <f t="shared" ca="1" si="90"/>
        <v>1615.7451416357108</v>
      </c>
      <c r="X213" s="166">
        <f t="shared" ca="1" si="91"/>
        <v>2876.3909473413519</v>
      </c>
      <c r="Y213" s="166">
        <f t="shared" ca="1" si="92"/>
        <v>4039.0214323106011</v>
      </c>
      <c r="Z213" s="166">
        <f t="shared" ca="1" si="110"/>
        <v>2044.4513684240742</v>
      </c>
      <c r="AA213" s="166">
        <f t="shared" ca="1" si="111"/>
        <v>2465.2153970043391</v>
      </c>
      <c r="AB213" s="166">
        <f t="shared" ca="1" si="112"/>
        <v>2876.3909473413519</v>
      </c>
      <c r="AC213" s="114"/>
      <c r="AD213" s="2">
        <f t="shared" si="113"/>
        <v>0</v>
      </c>
      <c r="AE213" s="2">
        <f t="shared" ca="1" si="93"/>
        <v>0</v>
      </c>
      <c r="AF213" s="134">
        <f t="shared" ca="1" si="94"/>
        <v>135.28495058555555</v>
      </c>
      <c r="AG213" s="135">
        <f t="shared" ca="1" si="95"/>
        <v>44.970759213541385</v>
      </c>
      <c r="AH213" s="134">
        <f t="shared" ca="1" si="96"/>
        <v>165.54374999999999</v>
      </c>
      <c r="AI213" s="135">
        <f t="shared" ca="1" si="97"/>
        <v>55.029240786458608</v>
      </c>
      <c r="AK213" s="136">
        <f t="shared" ca="1" si="114"/>
        <v>300.82870058555557</v>
      </c>
      <c r="AL213" s="102">
        <f t="shared" ca="1" si="98"/>
        <v>0</v>
      </c>
      <c r="AM213" s="3">
        <f t="shared" ca="1" si="115"/>
        <v>0</v>
      </c>
      <c r="AN213" s="142">
        <f t="shared" ca="1" si="99"/>
        <v>300.82870058555557</v>
      </c>
      <c r="AS213" s="148">
        <f t="shared" ca="1" si="100"/>
        <v>3222.9084783829312</v>
      </c>
      <c r="AT213" s="2">
        <f t="shared" ca="1" si="116"/>
        <v>337.50218662933582</v>
      </c>
      <c r="AU213" s="102">
        <f t="shared" ca="1" si="117"/>
        <v>59.258875326829042</v>
      </c>
      <c r="AV213" s="102">
        <f t="shared" ca="1" si="118"/>
        <v>961.67247386759573</v>
      </c>
    </row>
    <row r="214" spans="1:48" x14ac:dyDescent="0.25">
      <c r="A214" s="2">
        <v>165</v>
      </c>
      <c r="B214" s="127">
        <f ca="1">Auswahlblatt!$B$4*A214/250</f>
        <v>69.3</v>
      </c>
      <c r="C214" s="134">
        <f t="shared" ca="1" si="101"/>
        <v>136.93979698437499</v>
      </c>
      <c r="D214" s="131">
        <f t="shared" ca="1" si="102"/>
        <v>45.271816715191029</v>
      </c>
      <c r="E214" s="134">
        <f ca="1">($B$8+Auswahlblatt!$B$11)*9.81*$B$37</f>
        <v>165.54374999999999</v>
      </c>
      <c r="F214" s="135">
        <f t="shared" ca="1" si="103"/>
        <v>54.728183284808964</v>
      </c>
      <c r="G214" s="136">
        <f t="shared" ca="1" si="104"/>
        <v>302.48354698437498</v>
      </c>
      <c r="J214" s="168">
        <f t="shared" ca="1" si="105"/>
        <v>136.93979698437499</v>
      </c>
      <c r="K214" s="168">
        <f t="shared" ca="1" si="106"/>
        <v>165.54374999999999</v>
      </c>
      <c r="L214" s="148">
        <f t="shared" ca="1" si="86"/>
        <v>1314.9164410501551</v>
      </c>
      <c r="M214" s="148">
        <f t="shared" ca="1" si="87"/>
        <v>2575.5622467557964</v>
      </c>
      <c r="N214" s="148">
        <f t="shared" ca="1" si="88"/>
        <v>3738.1927317250456</v>
      </c>
      <c r="O214" s="148">
        <f t="shared" ca="1" si="107"/>
        <v>1743.6226678385185</v>
      </c>
      <c r="P214" s="148"/>
      <c r="Q214" s="148">
        <f t="shared" ca="1" si="108"/>
        <v>2164.3866964187837</v>
      </c>
      <c r="R214" s="148">
        <f t="shared" ca="1" si="109"/>
        <v>2575.5622467557964</v>
      </c>
      <c r="S214" s="148"/>
      <c r="V214" s="102">
        <f t="shared" ca="1" si="89"/>
        <v>302.48354698437498</v>
      </c>
      <c r="W214" s="3">
        <f t="shared" ca="1" si="90"/>
        <v>1617.39998803453</v>
      </c>
      <c r="X214" s="166">
        <f t="shared" ca="1" si="91"/>
        <v>2878.0457937401716</v>
      </c>
      <c r="Y214" s="166">
        <f t="shared" ca="1" si="92"/>
        <v>4040.6762787094208</v>
      </c>
      <c r="Z214" s="166">
        <f t="shared" ca="1" si="110"/>
        <v>2046.1062148228934</v>
      </c>
      <c r="AA214" s="166">
        <f t="shared" ca="1" si="111"/>
        <v>2466.8702434031588</v>
      </c>
      <c r="AB214" s="166">
        <f t="shared" ca="1" si="112"/>
        <v>2878.0457937401716</v>
      </c>
      <c r="AC214" s="114"/>
      <c r="AD214" s="2">
        <f t="shared" si="113"/>
        <v>0</v>
      </c>
      <c r="AE214" s="2">
        <f t="shared" ca="1" si="93"/>
        <v>0</v>
      </c>
      <c r="AF214" s="134">
        <f t="shared" ca="1" si="94"/>
        <v>136.93979698437499</v>
      </c>
      <c r="AG214" s="135">
        <f t="shared" ca="1" si="95"/>
        <v>45.271816715191029</v>
      </c>
      <c r="AH214" s="134">
        <f t="shared" ca="1" si="96"/>
        <v>165.54374999999999</v>
      </c>
      <c r="AI214" s="135">
        <f t="shared" ca="1" si="97"/>
        <v>54.728183284808964</v>
      </c>
      <c r="AK214" s="136">
        <f t="shared" ca="1" si="114"/>
        <v>302.48354698437498</v>
      </c>
      <c r="AL214" s="102">
        <f t="shared" ca="1" si="98"/>
        <v>0</v>
      </c>
      <c r="AM214" s="3">
        <f t="shared" ca="1" si="115"/>
        <v>0</v>
      </c>
      <c r="AN214" s="142">
        <f t="shared" ca="1" si="99"/>
        <v>302.48354698437498</v>
      </c>
      <c r="AS214" s="148">
        <f t="shared" ca="1" si="100"/>
        <v>3242.5603593486808</v>
      </c>
      <c r="AT214" s="2">
        <f t="shared" ca="1" si="116"/>
        <v>339.56012679170988</v>
      </c>
      <c r="AU214" s="102">
        <f t="shared" ca="1" si="117"/>
        <v>58.899730627878554</v>
      </c>
      <c r="AV214" s="102">
        <f t="shared" ca="1" si="118"/>
        <v>955.84415584415581</v>
      </c>
    </row>
    <row r="215" spans="1:48" x14ac:dyDescent="0.25">
      <c r="A215" s="2">
        <v>166</v>
      </c>
      <c r="B215" s="127">
        <f ca="1">Auswahlblatt!$B$4*A215/250</f>
        <v>69.72</v>
      </c>
      <c r="C215" s="134">
        <f t="shared" ca="1" si="101"/>
        <v>138.60470323972223</v>
      </c>
      <c r="D215" s="131">
        <f t="shared" ca="1" si="102"/>
        <v>45.571398362653341</v>
      </c>
      <c r="E215" s="134">
        <f ca="1">($B$8+Auswahlblatt!$B$11)*9.81*$B$37</f>
        <v>165.54374999999999</v>
      </c>
      <c r="F215" s="135">
        <f t="shared" ca="1" si="103"/>
        <v>54.428601637346652</v>
      </c>
      <c r="G215" s="136">
        <f t="shared" ca="1" si="104"/>
        <v>304.14845323972224</v>
      </c>
      <c r="J215" s="168">
        <f t="shared" ca="1" si="105"/>
        <v>138.60470323972223</v>
      </c>
      <c r="K215" s="168">
        <f t="shared" ca="1" si="106"/>
        <v>165.54374999999999</v>
      </c>
      <c r="L215" s="148">
        <f t="shared" ca="1" si="86"/>
        <v>1314.9164410501551</v>
      </c>
      <c r="M215" s="148">
        <f t="shared" ca="1" si="87"/>
        <v>2575.5622467557964</v>
      </c>
      <c r="N215" s="148">
        <f t="shared" ca="1" si="88"/>
        <v>3738.1927317250456</v>
      </c>
      <c r="O215" s="148">
        <f t="shared" ca="1" si="107"/>
        <v>1743.6226678385185</v>
      </c>
      <c r="P215" s="148"/>
      <c r="Q215" s="148">
        <f t="shared" ca="1" si="108"/>
        <v>2164.3866964187837</v>
      </c>
      <c r="R215" s="148">
        <f t="shared" ca="1" si="109"/>
        <v>2575.5622467557964</v>
      </c>
      <c r="S215" s="148"/>
      <c r="V215" s="102">
        <f t="shared" ca="1" si="89"/>
        <v>304.14845323972224</v>
      </c>
      <c r="W215" s="3">
        <f t="shared" ca="1" si="90"/>
        <v>1619.0648942898774</v>
      </c>
      <c r="X215" s="166">
        <f t="shared" ca="1" si="91"/>
        <v>2879.7106999955186</v>
      </c>
      <c r="Y215" s="166">
        <f t="shared" ca="1" si="92"/>
        <v>4042.3411849647678</v>
      </c>
      <c r="Z215" s="166">
        <f t="shared" ca="1" si="110"/>
        <v>2047.7711210782409</v>
      </c>
      <c r="AA215" s="166">
        <f t="shared" ca="1" si="111"/>
        <v>2468.5351496585058</v>
      </c>
      <c r="AB215" s="166">
        <f t="shared" ca="1" si="112"/>
        <v>2879.7106999955186</v>
      </c>
      <c r="AC215" s="114"/>
      <c r="AD215" s="2">
        <f t="shared" si="113"/>
        <v>0</v>
      </c>
      <c r="AE215" s="2">
        <f t="shared" ca="1" si="93"/>
        <v>0</v>
      </c>
      <c r="AF215" s="134">
        <f t="shared" ca="1" si="94"/>
        <v>138.60470323972223</v>
      </c>
      <c r="AG215" s="135">
        <f t="shared" ca="1" si="95"/>
        <v>45.571398362653341</v>
      </c>
      <c r="AH215" s="134">
        <f t="shared" ca="1" si="96"/>
        <v>165.54374999999999</v>
      </c>
      <c r="AI215" s="135">
        <f t="shared" ca="1" si="97"/>
        <v>54.428601637346652</v>
      </c>
      <c r="AK215" s="136">
        <f t="shared" ca="1" si="114"/>
        <v>304.14845323972224</v>
      </c>
      <c r="AL215" s="102">
        <f t="shared" ca="1" si="98"/>
        <v>0</v>
      </c>
      <c r="AM215" s="3">
        <f t="shared" ca="1" si="115"/>
        <v>0</v>
      </c>
      <c r="AN215" s="142">
        <f t="shared" ca="1" si="99"/>
        <v>304.14845323972224</v>
      </c>
      <c r="AS215" s="148">
        <f t="shared" ca="1" si="100"/>
        <v>3262.2122403144299</v>
      </c>
      <c r="AT215" s="2">
        <f t="shared" ca="1" si="116"/>
        <v>341.61806695408376</v>
      </c>
      <c r="AU215" s="102">
        <f t="shared" ca="1" si="117"/>
        <v>58.544912973493766</v>
      </c>
      <c r="AV215" s="102">
        <f t="shared" ca="1" si="118"/>
        <v>950.0860585197936</v>
      </c>
    </row>
    <row r="216" spans="1:48" x14ac:dyDescent="0.25">
      <c r="A216" s="2">
        <v>167</v>
      </c>
      <c r="B216" s="127">
        <f ca="1">Auswahlblatt!$B$4*A216/250</f>
        <v>70.14</v>
      </c>
      <c r="C216" s="134">
        <f t="shared" ca="1" si="101"/>
        <v>140.27966935159725</v>
      </c>
      <c r="D216" s="131">
        <f t="shared" ca="1" si="102"/>
        <v>45.869498696017573</v>
      </c>
      <c r="E216" s="134">
        <f ca="1">($B$8+Auswahlblatt!$B$11)*9.81*$B$37</f>
        <v>165.54374999999999</v>
      </c>
      <c r="F216" s="135">
        <f t="shared" ca="1" si="103"/>
        <v>54.130501303982427</v>
      </c>
      <c r="G216" s="136">
        <f t="shared" ca="1" si="104"/>
        <v>305.82341935159724</v>
      </c>
      <c r="J216" s="168">
        <f t="shared" ca="1" si="105"/>
        <v>140.27966935159725</v>
      </c>
      <c r="K216" s="168">
        <f t="shared" ca="1" si="106"/>
        <v>165.54374999999999</v>
      </c>
      <c r="L216" s="148">
        <f t="shared" ca="1" si="86"/>
        <v>1314.9164410501551</v>
      </c>
      <c r="M216" s="148">
        <f t="shared" ca="1" si="87"/>
        <v>2575.5622467557964</v>
      </c>
      <c r="N216" s="148">
        <f t="shared" ca="1" si="88"/>
        <v>3738.1927317250456</v>
      </c>
      <c r="O216" s="148">
        <f t="shared" ca="1" si="107"/>
        <v>1743.6226678385185</v>
      </c>
      <c r="P216" s="148"/>
      <c r="Q216" s="148">
        <f t="shared" ca="1" si="108"/>
        <v>2164.3866964187837</v>
      </c>
      <c r="R216" s="148">
        <f t="shared" ca="1" si="109"/>
        <v>2575.5622467557964</v>
      </c>
      <c r="S216" s="148"/>
      <c r="V216" s="102">
        <f t="shared" ca="1" si="89"/>
        <v>305.82341935159724</v>
      </c>
      <c r="W216" s="3">
        <f t="shared" ca="1" si="90"/>
        <v>1620.7398604017524</v>
      </c>
      <c r="X216" s="166">
        <f t="shared" ca="1" si="91"/>
        <v>2881.3856661073937</v>
      </c>
      <c r="Y216" s="166">
        <f t="shared" ca="1" si="92"/>
        <v>4044.0161510766429</v>
      </c>
      <c r="Z216" s="166">
        <f t="shared" ca="1" si="110"/>
        <v>2049.4460871901156</v>
      </c>
      <c r="AA216" s="166">
        <f t="shared" ca="1" si="111"/>
        <v>2470.210115770381</v>
      </c>
      <c r="AB216" s="166">
        <f t="shared" ca="1" si="112"/>
        <v>2881.3856661073937</v>
      </c>
      <c r="AC216" s="114"/>
      <c r="AD216" s="2">
        <f t="shared" si="113"/>
        <v>0</v>
      </c>
      <c r="AE216" s="2">
        <f t="shared" ca="1" si="93"/>
        <v>0</v>
      </c>
      <c r="AF216" s="134">
        <f t="shared" ca="1" si="94"/>
        <v>140.27966935159725</v>
      </c>
      <c r="AG216" s="135">
        <f t="shared" ca="1" si="95"/>
        <v>45.869498696017573</v>
      </c>
      <c r="AH216" s="134">
        <f t="shared" ca="1" si="96"/>
        <v>165.54374999999999</v>
      </c>
      <c r="AI216" s="135">
        <f t="shared" ca="1" si="97"/>
        <v>54.130501303982427</v>
      </c>
      <c r="AK216" s="136">
        <f t="shared" ca="1" si="114"/>
        <v>305.82341935159724</v>
      </c>
      <c r="AL216" s="102">
        <f t="shared" ca="1" si="98"/>
        <v>0</v>
      </c>
      <c r="AM216" s="3">
        <f t="shared" ca="1" si="115"/>
        <v>0</v>
      </c>
      <c r="AN216" s="142">
        <f t="shared" ca="1" si="99"/>
        <v>305.82341935159724</v>
      </c>
      <c r="AS216" s="148">
        <f t="shared" ca="1" si="100"/>
        <v>3281.8641212801795</v>
      </c>
      <c r="AT216" s="2">
        <f t="shared" ca="1" si="116"/>
        <v>343.67600711645781</v>
      </c>
      <c r="AU216" s="102">
        <f t="shared" ca="1" si="117"/>
        <v>58.19434463233511</v>
      </c>
      <c r="AV216" s="102">
        <f t="shared" ca="1" si="118"/>
        <v>944.39692044482433</v>
      </c>
    </row>
    <row r="217" spans="1:48" x14ac:dyDescent="0.25">
      <c r="A217" s="2">
        <v>168</v>
      </c>
      <c r="B217" s="127">
        <f ca="1">Auswahlblatt!$B$4*A217/250</f>
        <v>70.56</v>
      </c>
      <c r="C217" s="134">
        <f t="shared" ca="1" si="101"/>
        <v>141.96469532000003</v>
      </c>
      <c r="D217" s="131">
        <f t="shared" ca="1" si="102"/>
        <v>46.166112664732985</v>
      </c>
      <c r="E217" s="134">
        <f ca="1">($B$8+Auswahlblatt!$B$11)*9.81*$B$37</f>
        <v>165.54374999999999</v>
      </c>
      <c r="F217" s="135">
        <f t="shared" ca="1" si="103"/>
        <v>53.833887335267015</v>
      </c>
      <c r="G217" s="136">
        <f t="shared" ca="1" si="104"/>
        <v>307.50844532000002</v>
      </c>
      <c r="J217" s="168">
        <f t="shared" ca="1" si="105"/>
        <v>141.96469532000003</v>
      </c>
      <c r="K217" s="168">
        <f t="shared" ca="1" si="106"/>
        <v>165.54374999999999</v>
      </c>
      <c r="L217" s="148">
        <f t="shared" ca="1" si="86"/>
        <v>1314.9164410501551</v>
      </c>
      <c r="M217" s="148">
        <f t="shared" ca="1" si="87"/>
        <v>2575.5622467557964</v>
      </c>
      <c r="N217" s="148">
        <f t="shared" ca="1" si="88"/>
        <v>3738.1927317250456</v>
      </c>
      <c r="O217" s="148">
        <f t="shared" ca="1" si="107"/>
        <v>1743.6226678385185</v>
      </c>
      <c r="P217" s="148"/>
      <c r="Q217" s="148">
        <f t="shared" ca="1" si="108"/>
        <v>2164.3866964187837</v>
      </c>
      <c r="R217" s="148">
        <f t="shared" ca="1" si="109"/>
        <v>2575.5622467557964</v>
      </c>
      <c r="S217" s="148"/>
      <c r="V217" s="102">
        <f t="shared" ca="1" si="89"/>
        <v>307.50844532000002</v>
      </c>
      <c r="W217" s="3">
        <f t="shared" ca="1" si="90"/>
        <v>1622.424886370155</v>
      </c>
      <c r="X217" s="166">
        <f t="shared" ca="1" si="91"/>
        <v>2883.0706920757966</v>
      </c>
      <c r="Y217" s="166">
        <f t="shared" ca="1" si="92"/>
        <v>4045.7011770450458</v>
      </c>
      <c r="Z217" s="166">
        <f t="shared" ca="1" si="110"/>
        <v>2051.1311131585185</v>
      </c>
      <c r="AA217" s="166">
        <f t="shared" ca="1" si="111"/>
        <v>2471.8951417387839</v>
      </c>
      <c r="AB217" s="166">
        <f t="shared" ca="1" si="112"/>
        <v>2883.0706920757966</v>
      </c>
      <c r="AC217" s="114"/>
      <c r="AD217" s="2">
        <f t="shared" si="113"/>
        <v>0</v>
      </c>
      <c r="AE217" s="2">
        <f t="shared" ca="1" si="93"/>
        <v>0</v>
      </c>
      <c r="AF217" s="134">
        <f t="shared" ca="1" si="94"/>
        <v>141.96469532000003</v>
      </c>
      <c r="AG217" s="135">
        <f t="shared" ca="1" si="95"/>
        <v>46.166112664732985</v>
      </c>
      <c r="AH217" s="134">
        <f t="shared" ca="1" si="96"/>
        <v>165.54374999999999</v>
      </c>
      <c r="AI217" s="135">
        <f t="shared" ca="1" si="97"/>
        <v>53.833887335267015</v>
      </c>
      <c r="AK217" s="136">
        <f t="shared" ca="1" si="114"/>
        <v>307.50844532000002</v>
      </c>
      <c r="AL217" s="102">
        <f t="shared" ca="1" si="98"/>
        <v>0</v>
      </c>
      <c r="AM217" s="3">
        <f t="shared" ca="1" si="115"/>
        <v>0</v>
      </c>
      <c r="AN217" s="142">
        <f t="shared" ca="1" si="99"/>
        <v>307.50844532000002</v>
      </c>
      <c r="AS217" s="148">
        <f t="shared" ca="1" si="100"/>
        <v>3301.5160022459299</v>
      </c>
      <c r="AT217" s="2">
        <f t="shared" ca="1" si="116"/>
        <v>345.73394727883186</v>
      </c>
      <c r="AU217" s="102">
        <f t="shared" ca="1" si="117"/>
        <v>57.8479497238093</v>
      </c>
      <c r="AV217" s="102">
        <f t="shared" ca="1" si="118"/>
        <v>938.77551020408146</v>
      </c>
    </row>
    <row r="218" spans="1:48" x14ac:dyDescent="0.25">
      <c r="A218" s="2">
        <v>169</v>
      </c>
      <c r="B218" s="127">
        <f ca="1">Auswahlblatt!$B$4*A218/250</f>
        <v>70.98</v>
      </c>
      <c r="C218" s="134">
        <f t="shared" ca="1" si="101"/>
        <v>143.65978114493052</v>
      </c>
      <c r="D218" s="131">
        <f t="shared" ca="1" si="102"/>
        <v>46.461235618164409</v>
      </c>
      <c r="E218" s="134">
        <f ca="1">($B$8+Auswahlblatt!$B$11)*9.81*$B$37</f>
        <v>165.54374999999999</v>
      </c>
      <c r="F218" s="135">
        <f t="shared" ca="1" si="103"/>
        <v>53.538764381835605</v>
      </c>
      <c r="G218" s="136">
        <f t="shared" ca="1" si="104"/>
        <v>309.20353114493048</v>
      </c>
      <c r="J218" s="168">
        <f t="shared" ca="1" si="105"/>
        <v>143.65978114493052</v>
      </c>
      <c r="K218" s="168">
        <f t="shared" ca="1" si="106"/>
        <v>165.54374999999999</v>
      </c>
      <c r="L218" s="148">
        <f t="shared" ca="1" si="86"/>
        <v>1314.9164410501551</v>
      </c>
      <c r="M218" s="148">
        <f t="shared" ca="1" si="87"/>
        <v>2575.5622467557964</v>
      </c>
      <c r="N218" s="148">
        <f t="shared" ca="1" si="88"/>
        <v>3738.1927317250456</v>
      </c>
      <c r="O218" s="148">
        <f t="shared" ca="1" si="107"/>
        <v>1743.6226678385185</v>
      </c>
      <c r="P218" s="148"/>
      <c r="Q218" s="148">
        <f t="shared" ca="1" si="108"/>
        <v>2164.3866964187837</v>
      </c>
      <c r="R218" s="148">
        <f t="shared" ca="1" si="109"/>
        <v>2575.5622467557964</v>
      </c>
      <c r="S218" s="148"/>
      <c r="V218" s="102">
        <f t="shared" ca="1" si="89"/>
        <v>309.20353114493048</v>
      </c>
      <c r="W218" s="3">
        <f t="shared" ca="1" si="90"/>
        <v>1624.1199721950857</v>
      </c>
      <c r="X218" s="166">
        <f t="shared" ca="1" si="91"/>
        <v>2884.7657779007268</v>
      </c>
      <c r="Y218" s="166">
        <f t="shared" ca="1" si="92"/>
        <v>4047.396262869976</v>
      </c>
      <c r="Z218" s="166">
        <f t="shared" ca="1" si="110"/>
        <v>2052.8261989834491</v>
      </c>
      <c r="AA218" s="166">
        <f t="shared" ca="1" si="111"/>
        <v>2473.5902275637141</v>
      </c>
      <c r="AB218" s="166">
        <f t="shared" ca="1" si="112"/>
        <v>2884.7657779007268</v>
      </c>
      <c r="AC218" s="114"/>
      <c r="AD218" s="2">
        <f t="shared" si="113"/>
        <v>0</v>
      </c>
      <c r="AE218" s="2">
        <f t="shared" ca="1" si="93"/>
        <v>0</v>
      </c>
      <c r="AF218" s="134">
        <f t="shared" ca="1" si="94"/>
        <v>143.65978114493052</v>
      </c>
      <c r="AG218" s="135">
        <f t="shared" ca="1" si="95"/>
        <v>46.461235618164409</v>
      </c>
      <c r="AH218" s="134">
        <f t="shared" ca="1" si="96"/>
        <v>165.54374999999999</v>
      </c>
      <c r="AI218" s="135">
        <f t="shared" ca="1" si="97"/>
        <v>53.538764381835605</v>
      </c>
      <c r="AK218" s="136">
        <f t="shared" ca="1" si="114"/>
        <v>309.20353114493048</v>
      </c>
      <c r="AL218" s="102">
        <f t="shared" ca="1" si="98"/>
        <v>0</v>
      </c>
      <c r="AM218" s="3">
        <f t="shared" ca="1" si="115"/>
        <v>0</v>
      </c>
      <c r="AN218" s="142">
        <f t="shared" ca="1" si="99"/>
        <v>309.20353114493048</v>
      </c>
      <c r="AS218" s="148">
        <f t="shared" ca="1" si="100"/>
        <v>3321.1678832116791</v>
      </c>
      <c r="AT218" s="2">
        <f t="shared" ca="1" si="116"/>
        <v>347.79188744120586</v>
      </c>
      <c r="AU218" s="102">
        <f t="shared" ca="1" si="117"/>
        <v>57.505654163313388</v>
      </c>
      <c r="AV218" s="102">
        <f t="shared" ca="1" si="118"/>
        <v>933.22062552831767</v>
      </c>
    </row>
    <row r="219" spans="1:48" x14ac:dyDescent="0.25">
      <c r="A219" s="2">
        <v>170</v>
      </c>
      <c r="B219" s="127">
        <f ca="1">Auswahlblatt!$B$4*A219/250</f>
        <v>71.400000000000006</v>
      </c>
      <c r="C219" s="134">
        <f t="shared" ca="1" si="101"/>
        <v>145.36492682638888</v>
      </c>
      <c r="D219" s="131">
        <f t="shared" ca="1" si="102"/>
        <v>46.754863296259998</v>
      </c>
      <c r="E219" s="134">
        <f ca="1">($B$8+Auswahlblatt!$B$11)*9.81*$B$37</f>
        <v>165.54374999999999</v>
      </c>
      <c r="F219" s="135">
        <f t="shared" ca="1" si="103"/>
        <v>53.245136703740016</v>
      </c>
      <c r="G219" s="136">
        <f t="shared" ca="1" si="104"/>
        <v>310.90867682638884</v>
      </c>
      <c r="J219" s="168">
        <f t="shared" ca="1" si="105"/>
        <v>145.36492682638888</v>
      </c>
      <c r="K219" s="168">
        <f t="shared" ca="1" si="106"/>
        <v>165.54374999999999</v>
      </c>
      <c r="L219" s="148">
        <f t="shared" ca="1" si="86"/>
        <v>1314.9164410501551</v>
      </c>
      <c r="M219" s="148">
        <f t="shared" ca="1" si="87"/>
        <v>2575.5622467557964</v>
      </c>
      <c r="N219" s="148">
        <f t="shared" ca="1" si="88"/>
        <v>3738.1927317250456</v>
      </c>
      <c r="O219" s="148">
        <f t="shared" ca="1" si="107"/>
        <v>1743.6226678385185</v>
      </c>
      <c r="P219" s="148"/>
      <c r="Q219" s="148">
        <f t="shared" ca="1" si="108"/>
        <v>2164.3866964187837</v>
      </c>
      <c r="R219" s="148">
        <f t="shared" ca="1" si="109"/>
        <v>2575.5622467557964</v>
      </c>
      <c r="S219" s="148"/>
      <c r="V219" s="102">
        <f t="shared" ca="1" si="89"/>
        <v>310.90867682638884</v>
      </c>
      <c r="W219" s="3">
        <f t="shared" ca="1" si="90"/>
        <v>1625.825117876544</v>
      </c>
      <c r="X219" s="166">
        <f t="shared" ca="1" si="91"/>
        <v>2886.4709235821852</v>
      </c>
      <c r="Y219" s="166">
        <f t="shared" ca="1" si="92"/>
        <v>4049.1014085514344</v>
      </c>
      <c r="Z219" s="166">
        <f t="shared" ca="1" si="110"/>
        <v>2054.5313446649075</v>
      </c>
      <c r="AA219" s="166">
        <f t="shared" ca="1" si="111"/>
        <v>2475.2953732451724</v>
      </c>
      <c r="AB219" s="166">
        <f t="shared" ca="1" si="112"/>
        <v>2886.4709235821852</v>
      </c>
      <c r="AC219" s="114"/>
      <c r="AD219" s="2">
        <f t="shared" si="113"/>
        <v>0</v>
      </c>
      <c r="AE219" s="2">
        <f t="shared" ca="1" si="93"/>
        <v>0</v>
      </c>
      <c r="AF219" s="134">
        <f t="shared" ca="1" si="94"/>
        <v>145.36492682638888</v>
      </c>
      <c r="AG219" s="135">
        <f t="shared" ca="1" si="95"/>
        <v>46.754863296259998</v>
      </c>
      <c r="AH219" s="134">
        <f t="shared" ca="1" si="96"/>
        <v>165.54374999999999</v>
      </c>
      <c r="AI219" s="135">
        <f t="shared" ca="1" si="97"/>
        <v>53.245136703740016</v>
      </c>
      <c r="AK219" s="136">
        <f t="shared" ca="1" si="114"/>
        <v>310.90867682638884</v>
      </c>
      <c r="AL219" s="102">
        <f t="shared" ca="1" si="98"/>
        <v>0</v>
      </c>
      <c r="AM219" s="3">
        <f t="shared" ca="1" si="115"/>
        <v>0</v>
      </c>
      <c r="AN219" s="142">
        <f t="shared" ca="1" si="99"/>
        <v>310.90867682638884</v>
      </c>
      <c r="AS219" s="148">
        <f t="shared" ca="1" si="100"/>
        <v>3340.8197641774286</v>
      </c>
      <c r="AT219" s="2">
        <f t="shared" ca="1" si="116"/>
        <v>349.84982760357985</v>
      </c>
      <c r="AU219" s="102">
        <f t="shared" ca="1" si="117"/>
        <v>57.167385609411539</v>
      </c>
      <c r="AV219" s="102">
        <f t="shared" ca="1" si="118"/>
        <v>927.73109243697468</v>
      </c>
    </row>
    <row r="220" spans="1:48" x14ac:dyDescent="0.25">
      <c r="A220" s="2">
        <v>171</v>
      </c>
      <c r="B220" s="127">
        <f ca="1">Auswahlblatt!$B$4*A220/250</f>
        <v>71.819999999999993</v>
      </c>
      <c r="C220" s="134">
        <f t="shared" ca="1" si="101"/>
        <v>147.080132364375</v>
      </c>
      <c r="D220" s="131">
        <f t="shared" ca="1" si="102"/>
        <v>47.046991820333012</v>
      </c>
      <c r="E220" s="134">
        <f ca="1">($B$8+Auswahlblatt!$B$11)*9.81*$B$37</f>
        <v>165.54374999999999</v>
      </c>
      <c r="F220" s="135">
        <f t="shared" ca="1" si="103"/>
        <v>52.95300817966698</v>
      </c>
      <c r="G220" s="136">
        <f t="shared" ca="1" si="104"/>
        <v>312.62388236437499</v>
      </c>
      <c r="J220" s="168">
        <f t="shared" ca="1" si="105"/>
        <v>147.080132364375</v>
      </c>
      <c r="K220" s="168">
        <f t="shared" ca="1" si="106"/>
        <v>165.54374999999999</v>
      </c>
      <c r="L220" s="148">
        <f t="shared" ca="1" si="86"/>
        <v>1314.9164410501551</v>
      </c>
      <c r="M220" s="148">
        <f t="shared" ca="1" si="87"/>
        <v>2575.5622467557964</v>
      </c>
      <c r="N220" s="148">
        <f t="shared" ca="1" si="88"/>
        <v>3738.1927317250456</v>
      </c>
      <c r="O220" s="148">
        <f t="shared" ca="1" si="107"/>
        <v>1743.6226678385185</v>
      </c>
      <c r="P220" s="148"/>
      <c r="Q220" s="148">
        <f t="shared" ca="1" si="108"/>
        <v>2164.3866964187837</v>
      </c>
      <c r="R220" s="148">
        <f t="shared" ca="1" si="109"/>
        <v>2575.5622467557964</v>
      </c>
      <c r="S220" s="148"/>
      <c r="V220" s="102">
        <f t="shared" ca="1" si="89"/>
        <v>312.62388236437499</v>
      </c>
      <c r="W220" s="3">
        <f t="shared" ca="1" si="90"/>
        <v>1627.5403234145301</v>
      </c>
      <c r="X220" s="166">
        <f t="shared" ca="1" si="91"/>
        <v>2888.1861291201712</v>
      </c>
      <c r="Y220" s="166">
        <f t="shared" ca="1" si="92"/>
        <v>4050.8166140894205</v>
      </c>
      <c r="Z220" s="166">
        <f t="shared" ca="1" si="110"/>
        <v>2056.2465502028936</v>
      </c>
      <c r="AA220" s="166">
        <f t="shared" ca="1" si="111"/>
        <v>2477.0105787831585</v>
      </c>
      <c r="AB220" s="166">
        <f t="shared" ca="1" si="112"/>
        <v>2888.1861291201712</v>
      </c>
      <c r="AC220" s="114"/>
      <c r="AD220" s="2">
        <f t="shared" si="113"/>
        <v>0</v>
      </c>
      <c r="AE220" s="2">
        <f t="shared" ca="1" si="93"/>
        <v>0</v>
      </c>
      <c r="AF220" s="134">
        <f t="shared" ca="1" si="94"/>
        <v>147.080132364375</v>
      </c>
      <c r="AG220" s="135">
        <f t="shared" ca="1" si="95"/>
        <v>47.046991820333012</v>
      </c>
      <c r="AH220" s="134">
        <f t="shared" ca="1" si="96"/>
        <v>165.54374999999999</v>
      </c>
      <c r="AI220" s="135">
        <f t="shared" ca="1" si="97"/>
        <v>52.95300817966698</v>
      </c>
      <c r="AK220" s="136">
        <f t="shared" ca="1" si="114"/>
        <v>312.62388236437499</v>
      </c>
      <c r="AL220" s="102">
        <f t="shared" ca="1" si="98"/>
        <v>0</v>
      </c>
      <c r="AM220" s="3">
        <f t="shared" ca="1" si="115"/>
        <v>0</v>
      </c>
      <c r="AN220" s="142">
        <f t="shared" ca="1" si="99"/>
        <v>312.62388236437499</v>
      </c>
      <c r="AS220" s="148">
        <f t="shared" ca="1" si="100"/>
        <v>3360.4716451431786</v>
      </c>
      <c r="AT220" s="2">
        <f t="shared" ca="1" si="116"/>
        <v>351.90776776595391</v>
      </c>
      <c r="AU220" s="102">
        <f t="shared" ca="1" si="117"/>
        <v>56.833073412865268</v>
      </c>
      <c r="AV220" s="102">
        <f t="shared" ca="1" si="118"/>
        <v>922.30576441102733</v>
      </c>
    </row>
    <row r="221" spans="1:48" x14ac:dyDescent="0.25">
      <c r="A221" s="2">
        <v>172</v>
      </c>
      <c r="B221" s="127">
        <f ca="1">Auswahlblatt!$B$4*A221/250</f>
        <v>72.239999999999995</v>
      </c>
      <c r="C221" s="134">
        <f t="shared" ca="1" si="101"/>
        <v>148.80539775888889</v>
      </c>
      <c r="D221" s="131">
        <f t="shared" ca="1" si="102"/>
        <v>47.337617683959863</v>
      </c>
      <c r="E221" s="134">
        <f ca="1">($B$8+Auswahlblatt!$B$11)*9.81*$B$37</f>
        <v>165.54374999999999</v>
      </c>
      <c r="F221" s="135">
        <f t="shared" ca="1" si="103"/>
        <v>52.662382316040144</v>
      </c>
      <c r="G221" s="136">
        <f t="shared" ca="1" si="104"/>
        <v>314.34914775888888</v>
      </c>
      <c r="J221" s="168">
        <f t="shared" ca="1" si="105"/>
        <v>148.80539775888889</v>
      </c>
      <c r="K221" s="168">
        <f t="shared" ca="1" si="106"/>
        <v>165.54374999999999</v>
      </c>
      <c r="L221" s="148">
        <f t="shared" ca="1" si="86"/>
        <v>1314.9164410501551</v>
      </c>
      <c r="M221" s="148">
        <f t="shared" ca="1" si="87"/>
        <v>2575.5622467557964</v>
      </c>
      <c r="N221" s="148">
        <f t="shared" ca="1" si="88"/>
        <v>3738.1927317250456</v>
      </c>
      <c r="O221" s="148">
        <f t="shared" ca="1" si="107"/>
        <v>1743.6226678385185</v>
      </c>
      <c r="P221" s="148"/>
      <c r="Q221" s="148">
        <f t="shared" ca="1" si="108"/>
        <v>2164.3866964187837</v>
      </c>
      <c r="R221" s="148">
        <f t="shared" ca="1" si="109"/>
        <v>2575.5622467557964</v>
      </c>
      <c r="S221" s="148"/>
      <c r="V221" s="102">
        <f t="shared" ca="1" si="89"/>
        <v>314.34914775888888</v>
      </c>
      <c r="W221" s="3">
        <f t="shared" ca="1" si="90"/>
        <v>1629.2655888090439</v>
      </c>
      <c r="X221" s="166">
        <f t="shared" ca="1" si="91"/>
        <v>2889.9113945146855</v>
      </c>
      <c r="Y221" s="166">
        <f t="shared" ca="1" si="92"/>
        <v>4052.5418794839343</v>
      </c>
      <c r="Z221" s="166">
        <f t="shared" ca="1" si="110"/>
        <v>2057.9718155974074</v>
      </c>
      <c r="AA221" s="166">
        <f t="shared" ca="1" si="111"/>
        <v>2478.7358441776723</v>
      </c>
      <c r="AB221" s="166">
        <f t="shared" ca="1" si="112"/>
        <v>2889.9113945146855</v>
      </c>
      <c r="AC221" s="114"/>
      <c r="AD221" s="2">
        <f t="shared" si="113"/>
        <v>0</v>
      </c>
      <c r="AE221" s="2">
        <f t="shared" ca="1" si="93"/>
        <v>0</v>
      </c>
      <c r="AF221" s="134">
        <f t="shared" ca="1" si="94"/>
        <v>148.80539775888889</v>
      </c>
      <c r="AG221" s="135">
        <f t="shared" ca="1" si="95"/>
        <v>47.337617683959863</v>
      </c>
      <c r="AH221" s="134">
        <f t="shared" ca="1" si="96"/>
        <v>165.54374999999999</v>
      </c>
      <c r="AI221" s="135">
        <f t="shared" ca="1" si="97"/>
        <v>52.662382316040144</v>
      </c>
      <c r="AK221" s="136">
        <f t="shared" ca="1" si="114"/>
        <v>314.34914775888888</v>
      </c>
      <c r="AL221" s="102">
        <f t="shared" ca="1" si="98"/>
        <v>0</v>
      </c>
      <c r="AM221" s="3">
        <f t="shared" ca="1" si="115"/>
        <v>0</v>
      </c>
      <c r="AN221" s="142">
        <f t="shared" ca="1" si="99"/>
        <v>314.34914775888888</v>
      </c>
      <c r="AS221" s="148">
        <f t="shared" ca="1" si="100"/>
        <v>3380.1235261089278</v>
      </c>
      <c r="AT221" s="2">
        <f t="shared" ca="1" si="116"/>
        <v>353.96570792832784</v>
      </c>
      <c r="AU221" s="102">
        <f t="shared" ca="1" si="117"/>
        <v>56.502648567441639</v>
      </c>
      <c r="AV221" s="102">
        <f t="shared" ca="1" si="118"/>
        <v>916.94352159468417</v>
      </c>
    </row>
    <row r="222" spans="1:48" x14ac:dyDescent="0.25">
      <c r="A222" s="2">
        <v>173</v>
      </c>
      <c r="B222" s="127">
        <f ca="1">Auswahlblatt!$B$4*A222/250</f>
        <v>72.66</v>
      </c>
      <c r="C222" s="134">
        <f t="shared" ca="1" si="101"/>
        <v>150.54072300993056</v>
      </c>
      <c r="D222" s="131">
        <f t="shared" ca="1" si="102"/>
        <v>47.626737743995726</v>
      </c>
      <c r="E222" s="134">
        <f ca="1">($B$8+Auswahlblatt!$B$11)*9.81*$B$37</f>
        <v>165.54374999999999</v>
      </c>
      <c r="F222" s="135">
        <f t="shared" ca="1" si="103"/>
        <v>52.373262256004281</v>
      </c>
      <c r="G222" s="136">
        <f t="shared" ca="1" si="104"/>
        <v>316.08447300993055</v>
      </c>
      <c r="J222" s="168">
        <f t="shared" ca="1" si="105"/>
        <v>150.54072300993056</v>
      </c>
      <c r="K222" s="168">
        <f t="shared" ca="1" si="106"/>
        <v>165.54374999999999</v>
      </c>
      <c r="L222" s="148">
        <f t="shared" ca="1" si="86"/>
        <v>1314.9164410501551</v>
      </c>
      <c r="M222" s="148">
        <f t="shared" ca="1" si="87"/>
        <v>2575.5622467557964</v>
      </c>
      <c r="N222" s="148">
        <f t="shared" ca="1" si="88"/>
        <v>3738.1927317250456</v>
      </c>
      <c r="O222" s="148">
        <f t="shared" ca="1" si="107"/>
        <v>1743.6226678385185</v>
      </c>
      <c r="P222" s="148"/>
      <c r="Q222" s="148">
        <f t="shared" ca="1" si="108"/>
        <v>2164.3866964187837</v>
      </c>
      <c r="R222" s="148">
        <f t="shared" ca="1" si="109"/>
        <v>2575.5622467557964</v>
      </c>
      <c r="S222" s="148"/>
      <c r="V222" s="102">
        <f t="shared" ca="1" si="89"/>
        <v>316.08447300993055</v>
      </c>
      <c r="W222" s="3">
        <f t="shared" ca="1" si="90"/>
        <v>1631.0009140600855</v>
      </c>
      <c r="X222" s="166">
        <f t="shared" ca="1" si="91"/>
        <v>2891.6467197657271</v>
      </c>
      <c r="Y222" s="166">
        <f t="shared" ca="1" si="92"/>
        <v>4054.2772047349763</v>
      </c>
      <c r="Z222" s="166">
        <f t="shared" ca="1" si="110"/>
        <v>2059.7071408484489</v>
      </c>
      <c r="AA222" s="166">
        <f t="shared" ca="1" si="111"/>
        <v>2480.4711694287143</v>
      </c>
      <c r="AB222" s="166">
        <f t="shared" ca="1" si="112"/>
        <v>2891.6467197657271</v>
      </c>
      <c r="AC222" s="114"/>
      <c r="AD222" s="2">
        <f t="shared" si="113"/>
        <v>0</v>
      </c>
      <c r="AE222" s="2">
        <f t="shared" ca="1" si="93"/>
        <v>0</v>
      </c>
      <c r="AF222" s="134">
        <f t="shared" ca="1" si="94"/>
        <v>150.54072300993056</v>
      </c>
      <c r="AG222" s="135">
        <f t="shared" ca="1" si="95"/>
        <v>47.626737743995726</v>
      </c>
      <c r="AH222" s="134">
        <f t="shared" ca="1" si="96"/>
        <v>165.54374999999999</v>
      </c>
      <c r="AI222" s="135">
        <f t="shared" ca="1" si="97"/>
        <v>52.373262256004281</v>
      </c>
      <c r="AK222" s="136">
        <f t="shared" ca="1" si="114"/>
        <v>316.08447300993055</v>
      </c>
      <c r="AL222" s="102">
        <f t="shared" ca="1" si="98"/>
        <v>0</v>
      </c>
      <c r="AM222" s="3">
        <f t="shared" ca="1" si="115"/>
        <v>0</v>
      </c>
      <c r="AN222" s="142">
        <f t="shared" ca="1" si="99"/>
        <v>316.08447300993055</v>
      </c>
      <c r="AS222" s="148">
        <f t="shared" ca="1" si="100"/>
        <v>3399.7754070746769</v>
      </c>
      <c r="AT222" s="2">
        <f t="shared" ca="1" si="116"/>
        <v>356.02364809070178</v>
      </c>
      <c r="AU222" s="102">
        <f t="shared" ca="1" si="117"/>
        <v>56.176043662427539</v>
      </c>
      <c r="AV222" s="102">
        <f t="shared" ca="1" si="118"/>
        <v>911.64327002477285</v>
      </c>
    </row>
    <row r="223" spans="1:48" x14ac:dyDescent="0.25">
      <c r="A223" s="2">
        <v>174</v>
      </c>
      <c r="B223" s="127">
        <f ca="1">Auswahlblatt!$B$4*A223/250</f>
        <v>73.08</v>
      </c>
      <c r="C223" s="134">
        <f t="shared" ca="1" si="101"/>
        <v>152.28610811750002</v>
      </c>
      <c r="D223" s="131">
        <f t="shared" ca="1" si="102"/>
        <v>47.91434921170957</v>
      </c>
      <c r="E223" s="134">
        <f ca="1">($B$8+Auswahlblatt!$B$11)*9.81*$B$37</f>
        <v>165.54374999999999</v>
      </c>
      <c r="F223" s="135">
        <f t="shared" ca="1" si="103"/>
        <v>52.08565078829043</v>
      </c>
      <c r="G223" s="136">
        <f t="shared" ca="1" si="104"/>
        <v>317.82985811750001</v>
      </c>
      <c r="J223" s="168">
        <f t="shared" ca="1" si="105"/>
        <v>152.28610811750002</v>
      </c>
      <c r="K223" s="168">
        <f t="shared" ca="1" si="106"/>
        <v>165.54374999999999</v>
      </c>
      <c r="L223" s="148">
        <f t="shared" ca="1" si="86"/>
        <v>1314.9164410501551</v>
      </c>
      <c r="M223" s="148">
        <f t="shared" ca="1" si="87"/>
        <v>2575.5622467557964</v>
      </c>
      <c r="N223" s="148">
        <f t="shared" ca="1" si="88"/>
        <v>3738.1927317250456</v>
      </c>
      <c r="O223" s="148">
        <f t="shared" ca="1" si="107"/>
        <v>1743.6226678385185</v>
      </c>
      <c r="P223" s="148"/>
      <c r="Q223" s="148">
        <f t="shared" ca="1" si="108"/>
        <v>2164.3866964187837</v>
      </c>
      <c r="R223" s="148">
        <f t="shared" ca="1" si="109"/>
        <v>2575.5622467557964</v>
      </c>
      <c r="S223" s="148"/>
      <c r="V223" s="102">
        <f t="shared" ca="1" si="89"/>
        <v>317.82985811750001</v>
      </c>
      <c r="W223" s="3">
        <f t="shared" ca="1" si="90"/>
        <v>1632.746299167655</v>
      </c>
      <c r="X223" s="166">
        <f t="shared" ca="1" si="91"/>
        <v>2893.3921048732964</v>
      </c>
      <c r="Y223" s="166">
        <f t="shared" ca="1" si="92"/>
        <v>4056.0225898425456</v>
      </c>
      <c r="Z223" s="166">
        <f t="shared" ca="1" si="110"/>
        <v>2061.4525259560187</v>
      </c>
      <c r="AA223" s="166">
        <f t="shared" ca="1" si="111"/>
        <v>2482.2165545362836</v>
      </c>
      <c r="AB223" s="166">
        <f t="shared" ca="1" si="112"/>
        <v>2893.3921048732964</v>
      </c>
      <c r="AC223" s="114"/>
      <c r="AD223" s="2">
        <f t="shared" si="113"/>
        <v>0</v>
      </c>
      <c r="AE223" s="2">
        <f t="shared" ca="1" si="93"/>
        <v>0</v>
      </c>
      <c r="AF223" s="134">
        <f t="shared" ca="1" si="94"/>
        <v>152.28610811750002</v>
      </c>
      <c r="AG223" s="135">
        <f t="shared" ca="1" si="95"/>
        <v>47.91434921170957</v>
      </c>
      <c r="AH223" s="134">
        <f t="shared" ca="1" si="96"/>
        <v>165.54374999999999</v>
      </c>
      <c r="AI223" s="135">
        <f t="shared" ca="1" si="97"/>
        <v>52.08565078829043</v>
      </c>
      <c r="AK223" s="136">
        <f t="shared" ca="1" si="114"/>
        <v>317.82985811750001</v>
      </c>
      <c r="AL223" s="102">
        <f t="shared" ca="1" si="98"/>
        <v>0</v>
      </c>
      <c r="AM223" s="3">
        <f t="shared" ca="1" si="115"/>
        <v>0</v>
      </c>
      <c r="AN223" s="142">
        <f t="shared" ca="1" si="99"/>
        <v>317.82985811750001</v>
      </c>
      <c r="AS223" s="148">
        <f t="shared" ca="1" si="100"/>
        <v>3419.4272880404264</v>
      </c>
      <c r="AT223" s="2">
        <f t="shared" ca="1" si="116"/>
        <v>358.08158825307578</v>
      </c>
      <c r="AU223" s="102">
        <f t="shared" ca="1" si="117"/>
        <v>55.853192836781403</v>
      </c>
      <c r="AV223" s="102">
        <f t="shared" ca="1" si="118"/>
        <v>906.4039408866995</v>
      </c>
    </row>
    <row r="224" spans="1:48" x14ac:dyDescent="0.25">
      <c r="A224" s="2">
        <v>175</v>
      </c>
      <c r="B224" s="127">
        <f ca="1">Auswahlblatt!$B$4*A224/250</f>
        <v>73.5</v>
      </c>
      <c r="C224" s="134">
        <f t="shared" ca="1" si="101"/>
        <v>154.04155308159724</v>
      </c>
      <c r="D224" s="131">
        <f t="shared" ca="1" si="102"/>
        <v>48.2004496440398</v>
      </c>
      <c r="E224" s="134">
        <f ca="1">($B$8+Auswahlblatt!$B$11)*9.81*$B$37</f>
        <v>165.54374999999999</v>
      </c>
      <c r="F224" s="135">
        <f t="shared" ca="1" si="103"/>
        <v>51.799550355960214</v>
      </c>
      <c r="G224" s="136">
        <f t="shared" ca="1" si="104"/>
        <v>319.5853030815972</v>
      </c>
      <c r="J224" s="168">
        <f t="shared" ca="1" si="105"/>
        <v>154.04155308159724</v>
      </c>
      <c r="K224" s="168">
        <f t="shared" ca="1" si="106"/>
        <v>165.54374999999999</v>
      </c>
      <c r="L224" s="148">
        <f t="shared" ca="1" si="86"/>
        <v>1314.9164410501551</v>
      </c>
      <c r="M224" s="148">
        <f t="shared" ca="1" si="87"/>
        <v>2575.5622467557964</v>
      </c>
      <c r="N224" s="148">
        <f t="shared" ca="1" si="88"/>
        <v>3738.1927317250456</v>
      </c>
      <c r="O224" s="148">
        <f t="shared" ca="1" si="107"/>
        <v>1743.6226678385185</v>
      </c>
      <c r="P224" s="148"/>
      <c r="Q224" s="148">
        <f t="shared" ca="1" si="108"/>
        <v>2164.3866964187837</v>
      </c>
      <c r="R224" s="148">
        <f t="shared" ca="1" si="109"/>
        <v>2575.5622467557964</v>
      </c>
      <c r="S224" s="148"/>
      <c r="V224" s="102">
        <f t="shared" ca="1" si="89"/>
        <v>319.5853030815972</v>
      </c>
      <c r="W224" s="3">
        <f t="shared" ca="1" si="90"/>
        <v>1634.5017441317523</v>
      </c>
      <c r="X224" s="166">
        <f t="shared" ca="1" si="91"/>
        <v>2895.1475498373939</v>
      </c>
      <c r="Y224" s="166">
        <f t="shared" ca="1" si="92"/>
        <v>4057.7780348066426</v>
      </c>
      <c r="Z224" s="166">
        <f t="shared" ca="1" si="110"/>
        <v>2063.2079709201157</v>
      </c>
      <c r="AA224" s="166">
        <f t="shared" ca="1" si="111"/>
        <v>2483.9719995003807</v>
      </c>
      <c r="AB224" s="166">
        <f t="shared" ca="1" si="112"/>
        <v>2895.1475498373939</v>
      </c>
      <c r="AC224" s="114"/>
      <c r="AD224" s="2">
        <f t="shared" si="113"/>
        <v>0</v>
      </c>
      <c r="AE224" s="2">
        <f t="shared" ca="1" si="93"/>
        <v>0</v>
      </c>
      <c r="AF224" s="134">
        <f t="shared" ca="1" si="94"/>
        <v>154.04155308159724</v>
      </c>
      <c r="AG224" s="135">
        <f t="shared" ca="1" si="95"/>
        <v>48.2004496440398</v>
      </c>
      <c r="AH224" s="134">
        <f t="shared" ca="1" si="96"/>
        <v>165.54374999999999</v>
      </c>
      <c r="AI224" s="135">
        <f t="shared" ca="1" si="97"/>
        <v>51.799550355960214</v>
      </c>
      <c r="AK224" s="136">
        <f t="shared" ca="1" si="114"/>
        <v>319.5853030815972</v>
      </c>
      <c r="AL224" s="102">
        <f t="shared" ca="1" si="98"/>
        <v>0</v>
      </c>
      <c r="AM224" s="3">
        <f t="shared" ca="1" si="115"/>
        <v>0</v>
      </c>
      <c r="AN224" s="142">
        <f t="shared" ca="1" si="99"/>
        <v>319.5853030815972</v>
      </c>
      <c r="AS224" s="148">
        <f t="shared" ca="1" si="100"/>
        <v>3439.079169006176</v>
      </c>
      <c r="AT224" s="2">
        <f t="shared" ca="1" si="116"/>
        <v>360.13952841544977</v>
      </c>
      <c r="AU224" s="102">
        <f t="shared" ca="1" si="117"/>
        <v>55.534031734856939</v>
      </c>
      <c r="AV224" s="102">
        <f t="shared" ca="1" si="118"/>
        <v>901.22448979591854</v>
      </c>
    </row>
    <row r="225" spans="1:48" x14ac:dyDescent="0.25">
      <c r="A225" s="2">
        <v>176</v>
      </c>
      <c r="B225" s="127">
        <f ca="1">Auswahlblatt!$B$4*A225/250</f>
        <v>73.92</v>
      </c>
      <c r="C225" s="134">
        <f t="shared" ca="1" si="101"/>
        <v>155.80705790222225</v>
      </c>
      <c r="D225" s="131">
        <f t="shared" ca="1" si="102"/>
        <v>48.485036934971653</v>
      </c>
      <c r="E225" s="134">
        <f ca="1">($B$8+Auswahlblatt!$B$11)*9.81*$B$37</f>
        <v>165.54374999999999</v>
      </c>
      <c r="F225" s="135">
        <f t="shared" ca="1" si="103"/>
        <v>51.514963065028354</v>
      </c>
      <c r="G225" s="136">
        <f t="shared" ca="1" si="104"/>
        <v>321.35080790222224</v>
      </c>
      <c r="J225" s="168">
        <f t="shared" ca="1" si="105"/>
        <v>155.80705790222225</v>
      </c>
      <c r="K225" s="168">
        <f t="shared" ca="1" si="106"/>
        <v>165.54374999999999</v>
      </c>
      <c r="L225" s="148">
        <f t="shared" ca="1" si="86"/>
        <v>1314.9164410501551</v>
      </c>
      <c r="M225" s="148">
        <f t="shared" ca="1" si="87"/>
        <v>2575.5622467557964</v>
      </c>
      <c r="N225" s="148">
        <f t="shared" ca="1" si="88"/>
        <v>3738.1927317250456</v>
      </c>
      <c r="O225" s="148">
        <f t="shared" ca="1" si="107"/>
        <v>1743.6226678385185</v>
      </c>
      <c r="P225" s="148"/>
      <c r="Q225" s="148">
        <f t="shared" ca="1" si="108"/>
        <v>2164.3866964187837</v>
      </c>
      <c r="R225" s="148">
        <f t="shared" ca="1" si="109"/>
        <v>2575.5622467557964</v>
      </c>
      <c r="S225" s="148"/>
      <c r="V225" s="102">
        <f t="shared" ca="1" si="89"/>
        <v>321.35080790222224</v>
      </c>
      <c r="W225" s="3">
        <f t="shared" ca="1" si="90"/>
        <v>1636.2672489523773</v>
      </c>
      <c r="X225" s="166">
        <f t="shared" ca="1" si="91"/>
        <v>2896.9130546580186</v>
      </c>
      <c r="Y225" s="166">
        <f t="shared" ca="1" si="92"/>
        <v>4059.5435396272678</v>
      </c>
      <c r="Z225" s="166">
        <f t="shared" ca="1" si="110"/>
        <v>2064.9734757407409</v>
      </c>
      <c r="AA225" s="166">
        <f t="shared" ca="1" si="111"/>
        <v>2485.7375043210059</v>
      </c>
      <c r="AB225" s="166">
        <f t="shared" ca="1" si="112"/>
        <v>2896.9130546580186</v>
      </c>
      <c r="AC225" s="114"/>
      <c r="AD225" s="2">
        <f t="shared" si="113"/>
        <v>0</v>
      </c>
      <c r="AE225" s="2">
        <f t="shared" ca="1" si="93"/>
        <v>0</v>
      </c>
      <c r="AF225" s="134">
        <f t="shared" ca="1" si="94"/>
        <v>155.80705790222225</v>
      </c>
      <c r="AG225" s="135">
        <f t="shared" ca="1" si="95"/>
        <v>48.485036934971653</v>
      </c>
      <c r="AH225" s="134">
        <f t="shared" ca="1" si="96"/>
        <v>165.54374999999999</v>
      </c>
      <c r="AI225" s="135">
        <f t="shared" ca="1" si="97"/>
        <v>51.514963065028354</v>
      </c>
      <c r="AK225" s="136">
        <f t="shared" ca="1" si="114"/>
        <v>321.35080790222224</v>
      </c>
      <c r="AL225" s="102">
        <f t="shared" ca="1" si="98"/>
        <v>0</v>
      </c>
      <c r="AM225" s="3">
        <f t="shared" ca="1" si="115"/>
        <v>0</v>
      </c>
      <c r="AN225" s="142">
        <f t="shared" ca="1" si="99"/>
        <v>321.35080790222224</v>
      </c>
      <c r="AS225" s="148">
        <f t="shared" ca="1" si="100"/>
        <v>3458.7310499719251</v>
      </c>
      <c r="AT225" s="2">
        <f t="shared" ca="1" si="116"/>
        <v>362.19746857782377</v>
      </c>
      <c r="AU225" s="102">
        <f t="shared" ca="1" si="117"/>
        <v>55.218497463636162</v>
      </c>
      <c r="AV225" s="102">
        <f t="shared" ca="1" si="118"/>
        <v>896.10389610389609</v>
      </c>
    </row>
    <row r="226" spans="1:48" x14ac:dyDescent="0.25">
      <c r="A226" s="2">
        <v>177</v>
      </c>
      <c r="B226" s="127">
        <f ca="1">Auswahlblatt!$B$4*A226/250</f>
        <v>74.34</v>
      </c>
      <c r="C226" s="134">
        <f t="shared" ca="1" si="101"/>
        <v>157.582622579375</v>
      </c>
      <c r="D226" s="131">
        <f t="shared" ca="1" si="102"/>
        <v>48.768109307037541</v>
      </c>
      <c r="E226" s="134">
        <f ca="1">($B$8+Auswahlblatt!$B$11)*9.81*$B$37</f>
        <v>165.54374999999999</v>
      </c>
      <c r="F226" s="135">
        <f t="shared" ca="1" si="103"/>
        <v>51.231890692962445</v>
      </c>
      <c r="G226" s="136">
        <f t="shared" ca="1" si="104"/>
        <v>323.12637257937502</v>
      </c>
      <c r="J226" s="168">
        <f t="shared" ca="1" si="105"/>
        <v>157.582622579375</v>
      </c>
      <c r="K226" s="168">
        <f t="shared" ca="1" si="106"/>
        <v>165.54374999999999</v>
      </c>
      <c r="L226" s="148">
        <f t="shared" ca="1" si="86"/>
        <v>1314.9164410501551</v>
      </c>
      <c r="M226" s="148">
        <f t="shared" ca="1" si="87"/>
        <v>2575.5622467557964</v>
      </c>
      <c r="N226" s="148">
        <f t="shared" ca="1" si="88"/>
        <v>3738.1927317250456</v>
      </c>
      <c r="O226" s="148">
        <f t="shared" ca="1" si="107"/>
        <v>1743.6226678385185</v>
      </c>
      <c r="P226" s="148"/>
      <c r="Q226" s="148">
        <f t="shared" ca="1" si="108"/>
        <v>2164.3866964187837</v>
      </c>
      <c r="R226" s="148">
        <f t="shared" ca="1" si="109"/>
        <v>2575.5622467557964</v>
      </c>
      <c r="S226" s="148"/>
      <c r="V226" s="102">
        <f t="shared" ca="1" si="89"/>
        <v>323.12637257937502</v>
      </c>
      <c r="W226" s="3">
        <f t="shared" ca="1" si="90"/>
        <v>1638.04281362953</v>
      </c>
      <c r="X226" s="166">
        <f t="shared" ca="1" si="91"/>
        <v>2898.6886193351716</v>
      </c>
      <c r="Y226" s="166">
        <f t="shared" ca="1" si="92"/>
        <v>4061.3191043044208</v>
      </c>
      <c r="Z226" s="166">
        <f t="shared" ca="1" si="110"/>
        <v>2066.7490404178934</v>
      </c>
      <c r="AA226" s="166">
        <f t="shared" ca="1" si="111"/>
        <v>2487.5130689981588</v>
      </c>
      <c r="AB226" s="166">
        <f t="shared" ca="1" si="112"/>
        <v>2898.6886193351716</v>
      </c>
      <c r="AC226" s="114"/>
      <c r="AD226" s="2">
        <f t="shared" si="113"/>
        <v>0</v>
      </c>
      <c r="AE226" s="2">
        <f t="shared" ca="1" si="93"/>
        <v>0</v>
      </c>
      <c r="AF226" s="134">
        <f t="shared" ca="1" si="94"/>
        <v>157.582622579375</v>
      </c>
      <c r="AG226" s="135">
        <f t="shared" ca="1" si="95"/>
        <v>48.768109307037541</v>
      </c>
      <c r="AH226" s="134">
        <f t="shared" ca="1" si="96"/>
        <v>165.54374999999999</v>
      </c>
      <c r="AI226" s="135">
        <f t="shared" ca="1" si="97"/>
        <v>51.231890692962445</v>
      </c>
      <c r="AK226" s="136">
        <f t="shared" ca="1" si="114"/>
        <v>323.12637257937502</v>
      </c>
      <c r="AL226" s="102">
        <f t="shared" ca="1" si="98"/>
        <v>0</v>
      </c>
      <c r="AM226" s="3">
        <f t="shared" ca="1" si="115"/>
        <v>0</v>
      </c>
      <c r="AN226" s="142">
        <f t="shared" ca="1" si="99"/>
        <v>323.12637257937502</v>
      </c>
      <c r="AS226" s="148">
        <f t="shared" ca="1" si="100"/>
        <v>3478.3829309376756</v>
      </c>
      <c r="AT226" s="2">
        <f t="shared" ca="1" si="116"/>
        <v>364.25540874019782</v>
      </c>
      <c r="AU226" s="102">
        <f t="shared" ca="1" si="117"/>
        <v>54.906528551412222</v>
      </c>
      <c r="AV226" s="102">
        <f t="shared" ca="1" si="118"/>
        <v>891.04116222760285</v>
      </c>
    </row>
    <row r="227" spans="1:48" x14ac:dyDescent="0.25">
      <c r="A227" s="2">
        <v>178</v>
      </c>
      <c r="B227" s="127">
        <f ca="1">Auswahlblatt!$B$4*A227/250</f>
        <v>74.760000000000005</v>
      </c>
      <c r="C227" s="134">
        <f t="shared" ca="1" si="101"/>
        <v>159.36824711305553</v>
      </c>
      <c r="D227" s="131">
        <f t="shared" ca="1" si="102"/>
        <v>49.04966530294115</v>
      </c>
      <c r="E227" s="134">
        <f ca="1">($B$8+Auswahlblatt!$B$11)*9.81*$B$37</f>
        <v>165.54374999999999</v>
      </c>
      <c r="F227" s="135">
        <f t="shared" ca="1" si="103"/>
        <v>50.95033469705885</v>
      </c>
      <c r="G227" s="136">
        <f t="shared" ca="1" si="104"/>
        <v>324.91199711305552</v>
      </c>
      <c r="J227" s="168">
        <f t="shared" ca="1" si="105"/>
        <v>159.36824711305553</v>
      </c>
      <c r="K227" s="168">
        <f t="shared" ca="1" si="106"/>
        <v>165.54374999999999</v>
      </c>
      <c r="L227" s="148">
        <f t="shared" ca="1" si="86"/>
        <v>1314.9164410501551</v>
      </c>
      <c r="M227" s="148">
        <f t="shared" ca="1" si="87"/>
        <v>2575.5622467557964</v>
      </c>
      <c r="N227" s="148">
        <f t="shared" ca="1" si="88"/>
        <v>3738.1927317250456</v>
      </c>
      <c r="O227" s="148">
        <f t="shared" ca="1" si="107"/>
        <v>1743.6226678385185</v>
      </c>
      <c r="P227" s="148"/>
      <c r="Q227" s="148">
        <f t="shared" ca="1" si="108"/>
        <v>2164.3866964187837</v>
      </c>
      <c r="R227" s="148">
        <f t="shared" ca="1" si="109"/>
        <v>2575.5622467557964</v>
      </c>
      <c r="S227" s="148"/>
      <c r="V227" s="102">
        <f t="shared" ca="1" si="89"/>
        <v>324.91199711305552</v>
      </c>
      <c r="W227" s="3">
        <f t="shared" ca="1" si="90"/>
        <v>1639.8284381632106</v>
      </c>
      <c r="X227" s="166">
        <f t="shared" ca="1" si="91"/>
        <v>2900.4742438688518</v>
      </c>
      <c r="Y227" s="166">
        <f t="shared" ca="1" si="92"/>
        <v>4063.104728838101</v>
      </c>
      <c r="Z227" s="166">
        <f t="shared" ca="1" si="110"/>
        <v>2068.5346649515741</v>
      </c>
      <c r="AA227" s="166">
        <f t="shared" ca="1" si="111"/>
        <v>2489.298693531839</v>
      </c>
      <c r="AB227" s="166">
        <f t="shared" ca="1" si="112"/>
        <v>2900.4742438688518</v>
      </c>
      <c r="AC227" s="114"/>
      <c r="AD227" s="2">
        <f t="shared" si="113"/>
        <v>0</v>
      </c>
      <c r="AE227" s="2">
        <f t="shared" ca="1" si="93"/>
        <v>0</v>
      </c>
      <c r="AF227" s="134">
        <f t="shared" ca="1" si="94"/>
        <v>159.36824711305553</v>
      </c>
      <c r="AG227" s="135">
        <f t="shared" ca="1" si="95"/>
        <v>49.04966530294115</v>
      </c>
      <c r="AH227" s="134">
        <f t="shared" ca="1" si="96"/>
        <v>165.54374999999999</v>
      </c>
      <c r="AI227" s="135">
        <f t="shared" ca="1" si="97"/>
        <v>50.95033469705885</v>
      </c>
      <c r="AK227" s="136">
        <f t="shared" ca="1" si="114"/>
        <v>324.91199711305552</v>
      </c>
      <c r="AL227" s="102">
        <f t="shared" ca="1" si="98"/>
        <v>0</v>
      </c>
      <c r="AM227" s="3">
        <f t="shared" ca="1" si="115"/>
        <v>0</v>
      </c>
      <c r="AN227" s="142">
        <f t="shared" ca="1" si="99"/>
        <v>324.91199711305552</v>
      </c>
      <c r="AS227" s="148">
        <f t="shared" ca="1" si="100"/>
        <v>3498.0348119034252</v>
      </c>
      <c r="AT227" s="2">
        <f t="shared" ca="1" si="116"/>
        <v>366.31334890257182</v>
      </c>
      <c r="AU227" s="102">
        <f t="shared" ca="1" si="117"/>
        <v>54.598064907864959</v>
      </c>
      <c r="AV227" s="102">
        <f t="shared" ca="1" si="118"/>
        <v>886.03531300160489</v>
      </c>
    </row>
    <row r="228" spans="1:48" x14ac:dyDescent="0.25">
      <c r="A228" s="2">
        <v>179</v>
      </c>
      <c r="B228" s="127">
        <f ca="1">Auswahlblatt!$B$4*A228/250</f>
        <v>75.180000000000007</v>
      </c>
      <c r="C228" s="134">
        <f t="shared" ca="1" si="101"/>
        <v>161.16393150326388</v>
      </c>
      <c r="D228" s="131">
        <f t="shared" ca="1" si="102"/>
        <v>49.329703777305838</v>
      </c>
      <c r="E228" s="134">
        <f ca="1">($B$8+Auswahlblatt!$B$11)*9.81*$B$37</f>
        <v>165.54374999999999</v>
      </c>
      <c r="F228" s="135">
        <f t="shared" ca="1" si="103"/>
        <v>50.670296222694169</v>
      </c>
      <c r="G228" s="136">
        <f t="shared" ca="1" si="104"/>
        <v>326.70768150326387</v>
      </c>
      <c r="J228" s="168">
        <f t="shared" ca="1" si="105"/>
        <v>161.16393150326388</v>
      </c>
      <c r="K228" s="168">
        <f t="shared" ca="1" si="106"/>
        <v>165.54374999999999</v>
      </c>
      <c r="L228" s="148">
        <f t="shared" ca="1" si="86"/>
        <v>1314.9164410501551</v>
      </c>
      <c r="M228" s="148">
        <f t="shared" ca="1" si="87"/>
        <v>2575.5622467557964</v>
      </c>
      <c r="N228" s="148">
        <f t="shared" ca="1" si="88"/>
        <v>3738.1927317250456</v>
      </c>
      <c r="O228" s="148">
        <f t="shared" ca="1" si="107"/>
        <v>1743.6226678385185</v>
      </c>
      <c r="P228" s="148"/>
      <c r="Q228" s="148">
        <f t="shared" ca="1" si="108"/>
        <v>2164.3866964187837</v>
      </c>
      <c r="R228" s="148">
        <f t="shared" ca="1" si="109"/>
        <v>2575.5622467557964</v>
      </c>
      <c r="S228" s="148"/>
      <c r="V228" s="102">
        <f t="shared" ca="1" si="89"/>
        <v>326.70768150326387</v>
      </c>
      <c r="W228" s="3">
        <f t="shared" ca="1" si="90"/>
        <v>1641.6241225534191</v>
      </c>
      <c r="X228" s="166">
        <f t="shared" ca="1" si="91"/>
        <v>2902.2699282590602</v>
      </c>
      <c r="Y228" s="166">
        <f t="shared" ca="1" si="92"/>
        <v>4064.9004132283094</v>
      </c>
      <c r="Z228" s="166">
        <f t="shared" ca="1" si="110"/>
        <v>2070.3303493417825</v>
      </c>
      <c r="AA228" s="166">
        <f t="shared" ca="1" si="111"/>
        <v>2491.0943779220474</v>
      </c>
      <c r="AB228" s="166">
        <f t="shared" ca="1" si="112"/>
        <v>2902.2699282590602</v>
      </c>
      <c r="AC228" s="114"/>
      <c r="AD228" s="2">
        <f t="shared" si="113"/>
        <v>0</v>
      </c>
      <c r="AE228" s="2">
        <f t="shared" ca="1" si="93"/>
        <v>0</v>
      </c>
      <c r="AF228" s="134">
        <f t="shared" ca="1" si="94"/>
        <v>161.16393150326388</v>
      </c>
      <c r="AG228" s="135">
        <f t="shared" ca="1" si="95"/>
        <v>49.329703777305838</v>
      </c>
      <c r="AH228" s="134">
        <f t="shared" ca="1" si="96"/>
        <v>165.54374999999999</v>
      </c>
      <c r="AI228" s="135">
        <f t="shared" ca="1" si="97"/>
        <v>50.670296222694169</v>
      </c>
      <c r="AK228" s="136">
        <f t="shared" ca="1" si="114"/>
        <v>326.70768150326387</v>
      </c>
      <c r="AL228" s="102">
        <f t="shared" ca="1" si="98"/>
        <v>0</v>
      </c>
      <c r="AM228" s="3">
        <f t="shared" ca="1" si="115"/>
        <v>0</v>
      </c>
      <c r="AN228" s="142">
        <f t="shared" ca="1" si="99"/>
        <v>326.70768150326387</v>
      </c>
      <c r="AS228" s="148">
        <f t="shared" ca="1" si="100"/>
        <v>3517.6866928691743</v>
      </c>
      <c r="AT228" s="2">
        <f t="shared" ca="1" si="116"/>
        <v>368.37128906494576</v>
      </c>
      <c r="AU228" s="102">
        <f t="shared" ca="1" si="117"/>
        <v>54.293047785474663</v>
      </c>
      <c r="AV228" s="102">
        <f t="shared" ca="1" si="118"/>
        <v>881.08539505187559</v>
      </c>
    </row>
    <row r="229" spans="1:48" x14ac:dyDescent="0.25">
      <c r="A229" s="2">
        <v>180</v>
      </c>
      <c r="B229" s="127">
        <f ca="1">Auswahlblatt!$B$4*A229/250</f>
        <v>75.599999999999994</v>
      </c>
      <c r="C229" s="134">
        <f t="shared" ca="1" si="101"/>
        <v>162.96967574999999</v>
      </c>
      <c r="D229" s="131">
        <f t="shared" ca="1" si="102"/>
        <v>49.608223888548331</v>
      </c>
      <c r="E229" s="134">
        <f ca="1">($B$8+Auswahlblatt!$B$11)*9.81*$B$37</f>
        <v>165.54374999999999</v>
      </c>
      <c r="F229" s="135">
        <f t="shared" ca="1" si="103"/>
        <v>50.391776111451655</v>
      </c>
      <c r="G229" s="136">
        <f t="shared" ca="1" si="104"/>
        <v>328.51342575000001</v>
      </c>
      <c r="J229" s="168">
        <f t="shared" ca="1" si="105"/>
        <v>162.96967574999999</v>
      </c>
      <c r="K229" s="168">
        <f t="shared" ca="1" si="106"/>
        <v>165.54374999999999</v>
      </c>
      <c r="L229" s="148">
        <f t="shared" ca="1" si="86"/>
        <v>1314.9164410501551</v>
      </c>
      <c r="M229" s="148">
        <f t="shared" ca="1" si="87"/>
        <v>2575.5622467557964</v>
      </c>
      <c r="N229" s="148">
        <f t="shared" ca="1" si="88"/>
        <v>3738.1927317250456</v>
      </c>
      <c r="O229" s="148">
        <f t="shared" ca="1" si="107"/>
        <v>1743.6226678385185</v>
      </c>
      <c r="P229" s="148"/>
      <c r="Q229" s="148">
        <f t="shared" ca="1" si="108"/>
        <v>2164.3866964187837</v>
      </c>
      <c r="R229" s="148">
        <f t="shared" ca="1" si="109"/>
        <v>2575.5622467557964</v>
      </c>
      <c r="S229" s="148"/>
      <c r="V229" s="102">
        <f t="shared" ca="1" si="89"/>
        <v>328.51342575000001</v>
      </c>
      <c r="W229" s="3">
        <f t="shared" ca="1" si="90"/>
        <v>1643.4298668001552</v>
      </c>
      <c r="X229" s="166">
        <f t="shared" ca="1" si="91"/>
        <v>2904.0756725057963</v>
      </c>
      <c r="Y229" s="166">
        <f t="shared" ca="1" si="92"/>
        <v>4066.7061574750455</v>
      </c>
      <c r="Z229" s="166">
        <f t="shared" ca="1" si="110"/>
        <v>2072.1360935885186</v>
      </c>
      <c r="AA229" s="166">
        <f t="shared" ca="1" si="111"/>
        <v>2492.9001221687836</v>
      </c>
      <c r="AB229" s="166">
        <f t="shared" ca="1" si="112"/>
        <v>2904.0756725057963</v>
      </c>
      <c r="AC229" s="114"/>
      <c r="AD229" s="2">
        <f t="shared" si="113"/>
        <v>0</v>
      </c>
      <c r="AE229" s="2">
        <f t="shared" ca="1" si="93"/>
        <v>0</v>
      </c>
      <c r="AF229" s="134">
        <f t="shared" ca="1" si="94"/>
        <v>162.96967574999999</v>
      </c>
      <c r="AG229" s="135">
        <f t="shared" ca="1" si="95"/>
        <v>49.608223888548331</v>
      </c>
      <c r="AH229" s="134">
        <f t="shared" ca="1" si="96"/>
        <v>165.54374999999999</v>
      </c>
      <c r="AI229" s="135">
        <f t="shared" ca="1" si="97"/>
        <v>50.391776111451655</v>
      </c>
      <c r="AK229" s="136">
        <f t="shared" ca="1" si="114"/>
        <v>328.51342575000001</v>
      </c>
      <c r="AL229" s="102">
        <f t="shared" ca="1" si="98"/>
        <v>0</v>
      </c>
      <c r="AM229" s="3">
        <f t="shared" ca="1" si="115"/>
        <v>0</v>
      </c>
      <c r="AN229" s="142">
        <f t="shared" ca="1" si="99"/>
        <v>328.51342575000001</v>
      </c>
      <c r="AS229" s="148">
        <f t="shared" ca="1" si="100"/>
        <v>3537.3385738349243</v>
      </c>
      <c r="AT229" s="2">
        <f t="shared" ca="1" si="116"/>
        <v>370.42922922731981</v>
      </c>
      <c r="AU229" s="102">
        <f t="shared" ca="1" si="117"/>
        <v>53.991419742222021</v>
      </c>
      <c r="AV229" s="102">
        <f t="shared" ca="1" si="118"/>
        <v>876.19047619047615</v>
      </c>
    </row>
    <row r="230" spans="1:48" x14ac:dyDescent="0.25">
      <c r="A230" s="2">
        <v>181</v>
      </c>
      <c r="B230" s="127">
        <f ca="1">Auswahlblatt!$B$4*A230/250</f>
        <v>76.02</v>
      </c>
      <c r="C230" s="134">
        <f t="shared" ca="1" si="101"/>
        <v>164.78547985326389</v>
      </c>
      <c r="D230" s="131">
        <f t="shared" ca="1" si="102"/>
        <v>49.885225090877832</v>
      </c>
      <c r="E230" s="134">
        <f ca="1">($B$8+Auswahlblatt!$B$11)*9.81*$B$37</f>
        <v>165.54374999999999</v>
      </c>
      <c r="F230" s="135">
        <f t="shared" ca="1" si="103"/>
        <v>50.114774909122175</v>
      </c>
      <c r="G230" s="136">
        <f t="shared" ca="1" si="104"/>
        <v>330.32922985326388</v>
      </c>
      <c r="J230" s="168">
        <f t="shared" ca="1" si="105"/>
        <v>164.78547985326389</v>
      </c>
      <c r="K230" s="168">
        <f t="shared" ca="1" si="106"/>
        <v>165.54374999999999</v>
      </c>
      <c r="L230" s="148">
        <f t="shared" ca="1" si="86"/>
        <v>1314.9164410501551</v>
      </c>
      <c r="M230" s="148">
        <f t="shared" ca="1" si="87"/>
        <v>2575.5622467557964</v>
      </c>
      <c r="N230" s="148">
        <f t="shared" ca="1" si="88"/>
        <v>3738.1927317250456</v>
      </c>
      <c r="O230" s="148">
        <f t="shared" ca="1" si="107"/>
        <v>1743.6226678385185</v>
      </c>
      <c r="P230" s="148"/>
      <c r="Q230" s="148">
        <f t="shared" ca="1" si="108"/>
        <v>2164.3866964187837</v>
      </c>
      <c r="R230" s="148">
        <f t="shared" ca="1" si="109"/>
        <v>2575.5622467557964</v>
      </c>
      <c r="S230" s="148"/>
      <c r="V230" s="102">
        <f t="shared" ca="1" si="89"/>
        <v>330.32922985326388</v>
      </c>
      <c r="W230" s="3">
        <f t="shared" ca="1" si="90"/>
        <v>1645.2456709034191</v>
      </c>
      <c r="X230" s="166">
        <f t="shared" ca="1" si="91"/>
        <v>2905.8914766090602</v>
      </c>
      <c r="Y230" s="166">
        <f t="shared" ca="1" si="92"/>
        <v>4068.5219615783094</v>
      </c>
      <c r="Z230" s="166">
        <f t="shared" ca="1" si="110"/>
        <v>2073.9518976917825</v>
      </c>
      <c r="AA230" s="166">
        <f t="shared" ca="1" si="111"/>
        <v>2494.7159262720475</v>
      </c>
      <c r="AB230" s="166">
        <f t="shared" ca="1" si="112"/>
        <v>2905.8914766090602</v>
      </c>
      <c r="AC230" s="114"/>
      <c r="AD230" s="2">
        <f t="shared" si="113"/>
        <v>0</v>
      </c>
      <c r="AE230" s="2">
        <f t="shared" ca="1" si="93"/>
        <v>0</v>
      </c>
      <c r="AF230" s="134">
        <f t="shared" ca="1" si="94"/>
        <v>164.78547985326389</v>
      </c>
      <c r="AG230" s="135">
        <f t="shared" ca="1" si="95"/>
        <v>49.885225090877832</v>
      </c>
      <c r="AH230" s="134">
        <f t="shared" ca="1" si="96"/>
        <v>165.54374999999999</v>
      </c>
      <c r="AI230" s="135">
        <f t="shared" ca="1" si="97"/>
        <v>50.114774909122175</v>
      </c>
      <c r="AK230" s="136">
        <f t="shared" ca="1" si="114"/>
        <v>330.32922985326388</v>
      </c>
      <c r="AL230" s="102">
        <f t="shared" ca="1" si="98"/>
        <v>0</v>
      </c>
      <c r="AM230" s="3">
        <f t="shared" ca="1" si="115"/>
        <v>0</v>
      </c>
      <c r="AN230" s="142">
        <f t="shared" ca="1" si="99"/>
        <v>330.32922985326388</v>
      </c>
      <c r="AS230" s="148">
        <f t="shared" ca="1" si="100"/>
        <v>3556.9904548006734</v>
      </c>
      <c r="AT230" s="2">
        <f t="shared" ca="1" si="116"/>
        <v>372.48716938969375</v>
      </c>
      <c r="AU230" s="102">
        <f t="shared" ca="1" si="117"/>
        <v>53.693124605524666</v>
      </c>
      <c r="AV230" s="102">
        <f t="shared" ca="1" si="118"/>
        <v>871.34964483030797</v>
      </c>
    </row>
    <row r="231" spans="1:48" x14ac:dyDescent="0.25">
      <c r="A231" s="2">
        <v>182</v>
      </c>
      <c r="B231" s="127">
        <f ca="1">Auswahlblatt!$B$4*A231/250</f>
        <v>76.44</v>
      </c>
      <c r="C231" s="134">
        <f t="shared" ca="1" si="101"/>
        <v>166.61134381305558</v>
      </c>
      <c r="D231" s="131">
        <f t="shared" ca="1" si="102"/>
        <v>50.160707126420959</v>
      </c>
      <c r="E231" s="134">
        <f ca="1">($B$8+Auswahlblatt!$B$11)*9.81*$B$37</f>
        <v>165.54374999999999</v>
      </c>
      <c r="F231" s="135">
        <f t="shared" ca="1" si="103"/>
        <v>49.839292873579041</v>
      </c>
      <c r="G231" s="136">
        <f t="shared" ca="1" si="104"/>
        <v>332.1550938130556</v>
      </c>
      <c r="J231" s="168">
        <f t="shared" ca="1" si="105"/>
        <v>166.61134381305558</v>
      </c>
      <c r="K231" s="168">
        <f t="shared" ca="1" si="106"/>
        <v>165.54374999999999</v>
      </c>
      <c r="L231" s="148">
        <f t="shared" ca="1" si="86"/>
        <v>1314.9164410501551</v>
      </c>
      <c r="M231" s="148">
        <f t="shared" ca="1" si="87"/>
        <v>2575.5622467557964</v>
      </c>
      <c r="N231" s="148">
        <f t="shared" ca="1" si="88"/>
        <v>3738.1927317250456</v>
      </c>
      <c r="O231" s="148">
        <f t="shared" ca="1" si="107"/>
        <v>1743.6226678385185</v>
      </c>
      <c r="P231" s="148"/>
      <c r="Q231" s="148">
        <f t="shared" ca="1" si="108"/>
        <v>2164.3866964187837</v>
      </c>
      <c r="R231" s="148">
        <f t="shared" ca="1" si="109"/>
        <v>2575.5622467557964</v>
      </c>
      <c r="S231" s="148"/>
      <c r="V231" s="102">
        <f t="shared" ca="1" si="89"/>
        <v>332.1550938130556</v>
      </c>
      <c r="W231" s="3">
        <f t="shared" ca="1" si="90"/>
        <v>1647.0715348632107</v>
      </c>
      <c r="X231" s="166">
        <f t="shared" ca="1" si="91"/>
        <v>2907.7173405688518</v>
      </c>
      <c r="Y231" s="166">
        <f t="shared" ca="1" si="92"/>
        <v>4070.3478255381015</v>
      </c>
      <c r="Z231" s="166">
        <f t="shared" ca="1" si="110"/>
        <v>2075.7777616515741</v>
      </c>
      <c r="AA231" s="166">
        <f t="shared" ca="1" si="111"/>
        <v>2496.5417902318395</v>
      </c>
      <c r="AB231" s="166">
        <f t="shared" ca="1" si="112"/>
        <v>2907.7173405688518</v>
      </c>
      <c r="AC231" s="114"/>
      <c r="AD231" s="2">
        <f t="shared" si="113"/>
        <v>0</v>
      </c>
      <c r="AE231" s="2">
        <f t="shared" ca="1" si="93"/>
        <v>0</v>
      </c>
      <c r="AF231" s="134">
        <f t="shared" ca="1" si="94"/>
        <v>166.61134381305558</v>
      </c>
      <c r="AG231" s="135">
        <f t="shared" ca="1" si="95"/>
        <v>50.160707126420959</v>
      </c>
      <c r="AH231" s="134">
        <f t="shared" ca="1" si="96"/>
        <v>165.54374999999999</v>
      </c>
      <c r="AI231" s="135">
        <f t="shared" ca="1" si="97"/>
        <v>49.839292873579041</v>
      </c>
      <c r="AK231" s="136">
        <f t="shared" ca="1" si="114"/>
        <v>332.1550938130556</v>
      </c>
      <c r="AL231" s="102">
        <f t="shared" ca="1" si="98"/>
        <v>0</v>
      </c>
      <c r="AM231" s="3">
        <f t="shared" ca="1" si="115"/>
        <v>0</v>
      </c>
      <c r="AN231" s="142">
        <f t="shared" ca="1" si="99"/>
        <v>332.1550938130556</v>
      </c>
      <c r="AS231" s="148">
        <f t="shared" ca="1" si="100"/>
        <v>3576.642335766423</v>
      </c>
      <c r="AT231" s="2">
        <f t="shared" ca="1" si="116"/>
        <v>374.54510955206774</v>
      </c>
      <c r="AU231" s="102">
        <f t="shared" ca="1" si="117"/>
        <v>53.398107437362441</v>
      </c>
      <c r="AV231" s="102">
        <f t="shared" ca="1" si="118"/>
        <v>866.56200941915233</v>
      </c>
    </row>
    <row r="232" spans="1:48" x14ac:dyDescent="0.25">
      <c r="A232" s="2">
        <v>183</v>
      </c>
      <c r="B232" s="127">
        <f ca="1">Auswahlblatt!$B$4*A232/250</f>
        <v>76.86</v>
      </c>
      <c r="C232" s="134">
        <f t="shared" ca="1" si="101"/>
        <v>168.44726762937503</v>
      </c>
      <c r="D232" s="131">
        <f t="shared" ca="1" si="102"/>
        <v>50.434670017472897</v>
      </c>
      <c r="E232" s="134">
        <f ca="1">($B$8+Auswahlblatt!$B$11)*9.81*$B$37</f>
        <v>165.54374999999999</v>
      </c>
      <c r="F232" s="135">
        <f t="shared" ca="1" si="103"/>
        <v>49.565329982527096</v>
      </c>
      <c r="G232" s="136">
        <f t="shared" ca="1" si="104"/>
        <v>333.99101762937505</v>
      </c>
      <c r="J232" s="168">
        <f t="shared" ca="1" si="105"/>
        <v>168.44726762937503</v>
      </c>
      <c r="K232" s="168">
        <f t="shared" ca="1" si="106"/>
        <v>165.54374999999999</v>
      </c>
      <c r="L232" s="148">
        <f t="shared" ca="1" si="86"/>
        <v>1314.9164410501551</v>
      </c>
      <c r="M232" s="148">
        <f t="shared" ca="1" si="87"/>
        <v>2575.5622467557964</v>
      </c>
      <c r="N232" s="148">
        <f t="shared" ca="1" si="88"/>
        <v>3738.1927317250456</v>
      </c>
      <c r="O232" s="148">
        <f t="shared" ca="1" si="107"/>
        <v>1743.6226678385185</v>
      </c>
      <c r="P232" s="148"/>
      <c r="Q232" s="148">
        <f t="shared" ca="1" si="108"/>
        <v>2164.3866964187837</v>
      </c>
      <c r="R232" s="148">
        <f t="shared" ca="1" si="109"/>
        <v>2575.5622467557964</v>
      </c>
      <c r="S232" s="148"/>
      <c r="V232" s="102">
        <f t="shared" ca="1" si="89"/>
        <v>333.99101762937505</v>
      </c>
      <c r="W232" s="3">
        <f t="shared" ca="1" si="90"/>
        <v>1648.90745867953</v>
      </c>
      <c r="X232" s="166">
        <f t="shared" ca="1" si="91"/>
        <v>2909.5532643851716</v>
      </c>
      <c r="Y232" s="166">
        <f t="shared" ca="1" si="92"/>
        <v>4072.1837493544208</v>
      </c>
      <c r="Z232" s="166">
        <f t="shared" ca="1" si="110"/>
        <v>2077.6136854678934</v>
      </c>
      <c r="AA232" s="166">
        <f t="shared" ca="1" si="111"/>
        <v>2498.3777140481589</v>
      </c>
      <c r="AB232" s="166">
        <f t="shared" ca="1" si="112"/>
        <v>2909.5532643851716</v>
      </c>
      <c r="AC232" s="114"/>
      <c r="AD232" s="2">
        <f t="shared" si="113"/>
        <v>0</v>
      </c>
      <c r="AE232" s="2">
        <f t="shared" ca="1" si="93"/>
        <v>0</v>
      </c>
      <c r="AF232" s="134">
        <f t="shared" ca="1" si="94"/>
        <v>168.44726762937503</v>
      </c>
      <c r="AG232" s="135">
        <f t="shared" ca="1" si="95"/>
        <v>50.434670017472897</v>
      </c>
      <c r="AH232" s="134">
        <f t="shared" ca="1" si="96"/>
        <v>165.54374999999999</v>
      </c>
      <c r="AI232" s="135">
        <f t="shared" ca="1" si="97"/>
        <v>49.565329982527096</v>
      </c>
      <c r="AK232" s="136">
        <f t="shared" ca="1" si="114"/>
        <v>333.99101762937505</v>
      </c>
      <c r="AL232" s="102">
        <f t="shared" ca="1" si="98"/>
        <v>0</v>
      </c>
      <c r="AM232" s="3">
        <f t="shared" ca="1" si="115"/>
        <v>0</v>
      </c>
      <c r="AN232" s="142">
        <f t="shared" ca="1" si="99"/>
        <v>333.99101762937505</v>
      </c>
      <c r="AS232" s="148">
        <f t="shared" ca="1" si="100"/>
        <v>3596.2942167321726</v>
      </c>
      <c r="AT232" s="2">
        <f t="shared" ca="1" si="116"/>
        <v>376.6030497144418</v>
      </c>
      <c r="AU232" s="102">
        <f t="shared" ca="1" si="117"/>
        <v>53.106314500546247</v>
      </c>
      <c r="AV232" s="102">
        <f t="shared" ca="1" si="118"/>
        <v>861.82669789227168</v>
      </c>
    </row>
    <row r="233" spans="1:48" x14ac:dyDescent="0.25">
      <c r="A233" s="2">
        <v>184</v>
      </c>
      <c r="B233" s="127">
        <f ca="1">Auswahlblatt!$B$4*A233/250</f>
        <v>77.28</v>
      </c>
      <c r="C233" s="134">
        <f t="shared" ca="1" si="101"/>
        <v>170.29325130222219</v>
      </c>
      <c r="D233" s="131">
        <f t="shared" ca="1" si="102"/>
        <v>50.707114058874659</v>
      </c>
      <c r="E233" s="134">
        <f ca="1">($B$8+Auswahlblatt!$B$11)*9.81*$B$37</f>
        <v>165.54374999999999</v>
      </c>
      <c r="F233" s="135">
        <f t="shared" ca="1" si="103"/>
        <v>49.292885941125334</v>
      </c>
      <c r="G233" s="136">
        <f t="shared" ca="1" si="104"/>
        <v>335.83700130222218</v>
      </c>
      <c r="J233" s="168">
        <f t="shared" ca="1" si="105"/>
        <v>170.29325130222219</v>
      </c>
      <c r="K233" s="168">
        <f t="shared" ca="1" si="106"/>
        <v>165.54374999999999</v>
      </c>
      <c r="L233" s="148">
        <f t="shared" ca="1" si="86"/>
        <v>1314.9164410501551</v>
      </c>
      <c r="M233" s="148">
        <f t="shared" ca="1" si="87"/>
        <v>2575.5622467557964</v>
      </c>
      <c r="N233" s="148">
        <f t="shared" ca="1" si="88"/>
        <v>3738.1927317250456</v>
      </c>
      <c r="O233" s="148">
        <f t="shared" ca="1" si="107"/>
        <v>1743.6226678385185</v>
      </c>
      <c r="P233" s="148"/>
      <c r="Q233" s="148">
        <f t="shared" ca="1" si="108"/>
        <v>2164.3866964187837</v>
      </c>
      <c r="R233" s="148">
        <f t="shared" ca="1" si="109"/>
        <v>2575.5622467557964</v>
      </c>
      <c r="S233" s="148"/>
      <c r="V233" s="102">
        <f t="shared" ca="1" si="89"/>
        <v>335.83700130222218</v>
      </c>
      <c r="W233" s="3">
        <f t="shared" ca="1" si="90"/>
        <v>1650.7534423523773</v>
      </c>
      <c r="X233" s="166">
        <f t="shared" ca="1" si="91"/>
        <v>2911.3992480580187</v>
      </c>
      <c r="Y233" s="166">
        <f t="shared" ca="1" si="92"/>
        <v>4074.0297330272679</v>
      </c>
      <c r="Z233" s="166">
        <f t="shared" ca="1" si="110"/>
        <v>2079.4596691407405</v>
      </c>
      <c r="AA233" s="166">
        <f t="shared" ca="1" si="111"/>
        <v>2500.2236977210059</v>
      </c>
      <c r="AB233" s="166">
        <f t="shared" ca="1" si="112"/>
        <v>2911.3992480580187</v>
      </c>
      <c r="AC233" s="114"/>
      <c r="AD233" s="2">
        <f t="shared" si="113"/>
        <v>0</v>
      </c>
      <c r="AE233" s="2">
        <f t="shared" ca="1" si="93"/>
        <v>0</v>
      </c>
      <c r="AF233" s="134">
        <f t="shared" ca="1" si="94"/>
        <v>170.29325130222219</v>
      </c>
      <c r="AG233" s="135">
        <f t="shared" ca="1" si="95"/>
        <v>50.707114058874659</v>
      </c>
      <c r="AH233" s="134">
        <f t="shared" ca="1" si="96"/>
        <v>165.54374999999999</v>
      </c>
      <c r="AI233" s="135">
        <f t="shared" ca="1" si="97"/>
        <v>49.292885941125334</v>
      </c>
      <c r="AK233" s="136">
        <f t="shared" ca="1" si="114"/>
        <v>335.83700130222218</v>
      </c>
      <c r="AL233" s="102">
        <f t="shared" ca="1" si="98"/>
        <v>0</v>
      </c>
      <c r="AM233" s="3">
        <f t="shared" ca="1" si="115"/>
        <v>0</v>
      </c>
      <c r="AN233" s="142">
        <f t="shared" ca="1" si="99"/>
        <v>335.83700130222218</v>
      </c>
      <c r="AS233" s="148">
        <f t="shared" ca="1" si="100"/>
        <v>3615.9460976979221</v>
      </c>
      <c r="AT233" s="2">
        <f t="shared" ca="1" si="116"/>
        <v>378.66098987681573</v>
      </c>
      <c r="AU233" s="102">
        <f t="shared" ca="1" si="117"/>
        <v>52.817693226086767</v>
      </c>
      <c r="AV233" s="102">
        <f t="shared" ca="1" si="118"/>
        <v>857.14285714285734</v>
      </c>
    </row>
    <row r="234" spans="1:48" x14ac:dyDescent="0.25">
      <c r="A234" s="2">
        <v>185</v>
      </c>
      <c r="B234" s="127">
        <f ca="1">Auswahlblatt!$B$4*A234/250</f>
        <v>77.7</v>
      </c>
      <c r="C234" s="134">
        <f t="shared" ca="1" si="101"/>
        <v>172.14929483159719</v>
      </c>
      <c r="D234" s="131">
        <f t="shared" ca="1" si="102"/>
        <v>50.97803981051657</v>
      </c>
      <c r="E234" s="134">
        <f ca="1">($B$8+Auswahlblatt!$B$11)*9.81*$B$37</f>
        <v>165.54374999999999</v>
      </c>
      <c r="F234" s="135">
        <f t="shared" ca="1" si="103"/>
        <v>49.02196018948343</v>
      </c>
      <c r="G234" s="136">
        <f t="shared" ca="1" si="104"/>
        <v>337.69304483159715</v>
      </c>
      <c r="J234" s="168">
        <f t="shared" ca="1" si="105"/>
        <v>172.14929483159719</v>
      </c>
      <c r="K234" s="168">
        <f t="shared" ca="1" si="106"/>
        <v>165.54374999999999</v>
      </c>
      <c r="L234" s="148">
        <f t="shared" ca="1" si="86"/>
        <v>1314.9164410501551</v>
      </c>
      <c r="M234" s="148">
        <f t="shared" ca="1" si="87"/>
        <v>2575.5622467557964</v>
      </c>
      <c r="N234" s="148">
        <f t="shared" ca="1" si="88"/>
        <v>3738.1927317250456</v>
      </c>
      <c r="O234" s="148">
        <f t="shared" ca="1" si="107"/>
        <v>1743.6226678385185</v>
      </c>
      <c r="P234" s="148"/>
      <c r="Q234" s="148">
        <f t="shared" ca="1" si="108"/>
        <v>2164.3866964187837</v>
      </c>
      <c r="R234" s="148">
        <f t="shared" ca="1" si="109"/>
        <v>2575.5622467557964</v>
      </c>
      <c r="S234" s="148"/>
      <c r="V234" s="102">
        <f t="shared" ca="1" si="89"/>
        <v>337.69304483159715</v>
      </c>
      <c r="W234" s="3">
        <f t="shared" ca="1" si="90"/>
        <v>1652.6094858817523</v>
      </c>
      <c r="X234" s="166">
        <f t="shared" ca="1" si="91"/>
        <v>2913.2552915873935</v>
      </c>
      <c r="Y234" s="166">
        <f t="shared" ca="1" si="92"/>
        <v>4075.8857765566427</v>
      </c>
      <c r="Z234" s="166">
        <f t="shared" ca="1" si="110"/>
        <v>2081.3157126701158</v>
      </c>
      <c r="AA234" s="166">
        <f t="shared" ca="1" si="111"/>
        <v>2502.0797412503807</v>
      </c>
      <c r="AB234" s="166">
        <f t="shared" ca="1" si="112"/>
        <v>2913.2552915873935</v>
      </c>
      <c r="AC234" s="114"/>
      <c r="AD234" s="2">
        <f t="shared" si="113"/>
        <v>0</v>
      </c>
      <c r="AE234" s="2">
        <f t="shared" ca="1" si="93"/>
        <v>0</v>
      </c>
      <c r="AF234" s="134">
        <f t="shared" ca="1" si="94"/>
        <v>172.14929483159719</v>
      </c>
      <c r="AG234" s="135">
        <f t="shared" ca="1" si="95"/>
        <v>50.97803981051657</v>
      </c>
      <c r="AH234" s="134">
        <f t="shared" ca="1" si="96"/>
        <v>165.54374999999999</v>
      </c>
      <c r="AI234" s="135">
        <f t="shared" ca="1" si="97"/>
        <v>49.02196018948343</v>
      </c>
      <c r="AK234" s="136">
        <f t="shared" ca="1" si="114"/>
        <v>337.69304483159715</v>
      </c>
      <c r="AL234" s="102">
        <f t="shared" ca="1" si="98"/>
        <v>0</v>
      </c>
      <c r="AM234" s="3">
        <f t="shared" ca="1" si="115"/>
        <v>0</v>
      </c>
      <c r="AN234" s="142">
        <f t="shared" ca="1" si="99"/>
        <v>337.69304483159715</v>
      </c>
      <c r="AS234" s="148">
        <f t="shared" ca="1" si="100"/>
        <v>3635.5979786636717</v>
      </c>
      <c r="AT234" s="2">
        <f t="shared" ca="1" si="116"/>
        <v>380.71893003918979</v>
      </c>
      <c r="AU234" s="102">
        <f t="shared" ca="1" si="117"/>
        <v>52.532192181621426</v>
      </c>
      <c r="AV234" s="102">
        <f t="shared" ca="1" si="118"/>
        <v>852.50965250965248</v>
      </c>
    </row>
    <row r="235" spans="1:48" x14ac:dyDescent="0.25">
      <c r="A235" s="2">
        <v>186</v>
      </c>
      <c r="B235" s="127">
        <f ca="1">Auswahlblatt!$B$4*A235/250</f>
        <v>78.12</v>
      </c>
      <c r="C235" s="134">
        <f t="shared" ca="1" si="101"/>
        <v>174.01539821750001</v>
      </c>
      <c r="D235" s="131">
        <f t="shared" ca="1" si="102"/>
        <v>51.247448089967762</v>
      </c>
      <c r="E235" s="134">
        <f ca="1">($B$8+Auswahlblatt!$B$11)*9.81*$B$37</f>
        <v>165.54374999999999</v>
      </c>
      <c r="F235" s="135">
        <f t="shared" ca="1" si="103"/>
        <v>48.752551910032231</v>
      </c>
      <c r="G235" s="136">
        <f t="shared" ca="1" si="104"/>
        <v>339.55914821750002</v>
      </c>
      <c r="J235" s="168">
        <f t="shared" ca="1" si="105"/>
        <v>174.01539821750001</v>
      </c>
      <c r="K235" s="168">
        <f t="shared" ca="1" si="106"/>
        <v>165.54374999999999</v>
      </c>
      <c r="L235" s="148">
        <f t="shared" ca="1" si="86"/>
        <v>1314.9164410501551</v>
      </c>
      <c r="M235" s="148">
        <f t="shared" ca="1" si="87"/>
        <v>2575.5622467557964</v>
      </c>
      <c r="N235" s="148">
        <f t="shared" ca="1" si="88"/>
        <v>3738.1927317250456</v>
      </c>
      <c r="O235" s="148">
        <f t="shared" ca="1" si="107"/>
        <v>1743.6226678385185</v>
      </c>
      <c r="P235" s="148"/>
      <c r="Q235" s="148">
        <f t="shared" ca="1" si="108"/>
        <v>2164.3866964187837</v>
      </c>
      <c r="R235" s="148">
        <f t="shared" ca="1" si="109"/>
        <v>2575.5622467557964</v>
      </c>
      <c r="S235" s="148"/>
      <c r="V235" s="102">
        <f t="shared" ca="1" si="89"/>
        <v>339.55914821750002</v>
      </c>
      <c r="W235" s="3">
        <f t="shared" ca="1" si="90"/>
        <v>1654.4755892676551</v>
      </c>
      <c r="X235" s="166">
        <f t="shared" ca="1" si="91"/>
        <v>2915.1213949732964</v>
      </c>
      <c r="Y235" s="166">
        <f t="shared" ca="1" si="92"/>
        <v>4077.7518799425457</v>
      </c>
      <c r="Z235" s="166">
        <f t="shared" ca="1" si="110"/>
        <v>2083.1818160560188</v>
      </c>
      <c r="AA235" s="166">
        <f t="shared" ca="1" si="111"/>
        <v>2503.9458446362837</v>
      </c>
      <c r="AB235" s="166">
        <f t="shared" ca="1" si="112"/>
        <v>2915.1213949732964</v>
      </c>
      <c r="AC235" s="114"/>
      <c r="AD235" s="2">
        <f t="shared" si="113"/>
        <v>0</v>
      </c>
      <c r="AE235" s="2">
        <f t="shared" ca="1" si="93"/>
        <v>0</v>
      </c>
      <c r="AF235" s="134">
        <f t="shared" ca="1" si="94"/>
        <v>174.01539821750001</v>
      </c>
      <c r="AG235" s="135">
        <f t="shared" ca="1" si="95"/>
        <v>51.247448089967762</v>
      </c>
      <c r="AH235" s="134">
        <f t="shared" ca="1" si="96"/>
        <v>165.54374999999999</v>
      </c>
      <c r="AI235" s="135">
        <f t="shared" ca="1" si="97"/>
        <v>48.752551910032231</v>
      </c>
      <c r="AK235" s="136">
        <f t="shared" ca="1" si="114"/>
        <v>339.55914821750002</v>
      </c>
      <c r="AL235" s="102">
        <f t="shared" ca="1" si="98"/>
        <v>0</v>
      </c>
      <c r="AM235" s="3">
        <f t="shared" ca="1" si="115"/>
        <v>0</v>
      </c>
      <c r="AN235" s="142">
        <f t="shared" ca="1" si="99"/>
        <v>339.55914821750002</v>
      </c>
      <c r="AS235" s="148">
        <f t="shared" ca="1" si="100"/>
        <v>3655.2498596294217</v>
      </c>
      <c r="AT235" s="2">
        <f t="shared" ca="1" si="116"/>
        <v>382.77687020156378</v>
      </c>
      <c r="AU235" s="102">
        <f t="shared" ca="1" si="117"/>
        <v>52.249761040860022</v>
      </c>
      <c r="AV235" s="102">
        <f t="shared" ca="1" si="118"/>
        <v>847.92626728110588</v>
      </c>
    </row>
    <row r="236" spans="1:48" x14ac:dyDescent="0.25">
      <c r="A236" s="2">
        <v>187</v>
      </c>
      <c r="B236" s="127">
        <f ca="1">Auswahlblatt!$B$4*A236/250</f>
        <v>78.540000000000006</v>
      </c>
      <c r="C236" s="134">
        <f t="shared" ca="1" si="101"/>
        <v>175.89156145993056</v>
      </c>
      <c r="D236" s="131">
        <f t="shared" ca="1" si="102"/>
        <v>51.515339965231597</v>
      </c>
      <c r="E236" s="134">
        <f ca="1">($B$8+Auswahlblatt!$B$11)*9.81*$B$37</f>
        <v>165.54374999999999</v>
      </c>
      <c r="F236" s="135">
        <f t="shared" ca="1" si="103"/>
        <v>48.48466003476841</v>
      </c>
      <c r="G236" s="136">
        <f t="shared" ca="1" si="104"/>
        <v>341.43531145993052</v>
      </c>
      <c r="J236" s="168">
        <f t="shared" ca="1" si="105"/>
        <v>175.89156145993056</v>
      </c>
      <c r="K236" s="168">
        <f t="shared" ca="1" si="106"/>
        <v>165.54374999999999</v>
      </c>
      <c r="L236" s="148">
        <f t="shared" ca="1" si="86"/>
        <v>1314.9164410501551</v>
      </c>
      <c r="M236" s="148">
        <f t="shared" ca="1" si="87"/>
        <v>2575.5622467557964</v>
      </c>
      <c r="N236" s="148">
        <f t="shared" ca="1" si="88"/>
        <v>3738.1927317250456</v>
      </c>
      <c r="O236" s="148">
        <f t="shared" ca="1" si="107"/>
        <v>1743.6226678385185</v>
      </c>
      <c r="P236" s="148"/>
      <c r="Q236" s="148">
        <f t="shared" ca="1" si="108"/>
        <v>2164.3866964187837</v>
      </c>
      <c r="R236" s="148">
        <f t="shared" ca="1" si="109"/>
        <v>2575.5622467557964</v>
      </c>
      <c r="S236" s="148"/>
      <c r="V236" s="102">
        <f t="shared" ca="1" si="89"/>
        <v>341.43531145993052</v>
      </c>
      <c r="W236" s="3">
        <f t="shared" ca="1" si="90"/>
        <v>1656.3517525100856</v>
      </c>
      <c r="X236" s="166">
        <f t="shared" ca="1" si="91"/>
        <v>2916.9975582157267</v>
      </c>
      <c r="Y236" s="166">
        <f t="shared" ca="1" si="92"/>
        <v>4079.6280431849764</v>
      </c>
      <c r="Z236" s="166">
        <f t="shared" ca="1" si="110"/>
        <v>2085.057979298449</v>
      </c>
      <c r="AA236" s="166">
        <f t="shared" ca="1" si="111"/>
        <v>2505.8220078787144</v>
      </c>
      <c r="AB236" s="166">
        <f t="shared" ca="1" si="112"/>
        <v>2916.9975582157267</v>
      </c>
      <c r="AC236" s="114"/>
      <c r="AD236" s="2">
        <f t="shared" si="113"/>
        <v>0</v>
      </c>
      <c r="AE236" s="2">
        <f t="shared" ca="1" si="93"/>
        <v>0</v>
      </c>
      <c r="AF236" s="134">
        <f t="shared" ca="1" si="94"/>
        <v>175.89156145993056</v>
      </c>
      <c r="AG236" s="135">
        <f t="shared" ca="1" si="95"/>
        <v>51.515339965231597</v>
      </c>
      <c r="AH236" s="134">
        <f t="shared" ca="1" si="96"/>
        <v>165.54374999999999</v>
      </c>
      <c r="AI236" s="135">
        <f t="shared" ca="1" si="97"/>
        <v>48.48466003476841</v>
      </c>
      <c r="AK236" s="136">
        <f t="shared" ca="1" si="114"/>
        <v>341.43531145993052</v>
      </c>
      <c r="AL236" s="102">
        <f t="shared" ca="1" si="98"/>
        <v>0</v>
      </c>
      <c r="AM236" s="3">
        <f t="shared" ca="1" si="115"/>
        <v>0</v>
      </c>
      <c r="AN236" s="142">
        <f t="shared" ca="1" si="99"/>
        <v>341.43531145993052</v>
      </c>
      <c r="AS236" s="148">
        <f t="shared" ca="1" si="100"/>
        <v>3674.9017405951713</v>
      </c>
      <c r="AT236" s="2">
        <f t="shared" ca="1" si="116"/>
        <v>384.83481036393783</v>
      </c>
      <c r="AU236" s="102">
        <f t="shared" ca="1" si="117"/>
        <v>51.970350554010494</v>
      </c>
      <c r="AV236" s="102">
        <f t="shared" ca="1" si="118"/>
        <v>843.39190221543163</v>
      </c>
    </row>
    <row r="237" spans="1:48" x14ac:dyDescent="0.25">
      <c r="A237" s="2">
        <v>188</v>
      </c>
      <c r="B237" s="127">
        <f ca="1">Auswahlblatt!$B$4*A237/250</f>
        <v>78.959999999999994</v>
      </c>
      <c r="C237" s="134">
        <f t="shared" ca="1" si="101"/>
        <v>177.7777845588889</v>
      </c>
      <c r="D237" s="131">
        <f t="shared" ca="1" si="102"/>
        <v>51.781716747626625</v>
      </c>
      <c r="E237" s="134">
        <f ca="1">($B$8+Auswahlblatt!$B$11)*9.81*$B$37</f>
        <v>165.54374999999999</v>
      </c>
      <c r="F237" s="135">
        <f t="shared" ca="1" si="103"/>
        <v>48.218283252373375</v>
      </c>
      <c r="G237" s="136">
        <f t="shared" ca="1" si="104"/>
        <v>343.32153455888886</v>
      </c>
      <c r="J237" s="168">
        <f t="shared" ca="1" si="105"/>
        <v>177.7777845588889</v>
      </c>
      <c r="K237" s="168">
        <f t="shared" ca="1" si="106"/>
        <v>165.54374999999999</v>
      </c>
      <c r="L237" s="148">
        <f t="shared" ca="1" si="86"/>
        <v>1314.9164410501551</v>
      </c>
      <c r="M237" s="148">
        <f t="shared" ca="1" si="87"/>
        <v>2575.5622467557964</v>
      </c>
      <c r="N237" s="148">
        <f t="shared" ca="1" si="88"/>
        <v>3738.1927317250456</v>
      </c>
      <c r="O237" s="148">
        <f t="shared" ca="1" si="107"/>
        <v>1743.6226678385185</v>
      </c>
      <c r="P237" s="148"/>
      <c r="Q237" s="148">
        <f t="shared" ca="1" si="108"/>
        <v>2164.3866964187837</v>
      </c>
      <c r="R237" s="148">
        <f t="shared" ca="1" si="109"/>
        <v>2575.5622467557964</v>
      </c>
      <c r="S237" s="148"/>
      <c r="V237" s="102">
        <f t="shared" ca="1" si="89"/>
        <v>343.32153455888886</v>
      </c>
      <c r="W237" s="3">
        <f t="shared" ca="1" si="90"/>
        <v>1658.237975609044</v>
      </c>
      <c r="X237" s="166">
        <f t="shared" ca="1" si="91"/>
        <v>2918.8837813146852</v>
      </c>
      <c r="Y237" s="166">
        <f t="shared" ca="1" si="92"/>
        <v>4081.5142662839344</v>
      </c>
      <c r="Z237" s="166">
        <f t="shared" ca="1" si="110"/>
        <v>2086.9442023974075</v>
      </c>
      <c r="AA237" s="166">
        <f t="shared" ca="1" si="111"/>
        <v>2507.7082309776724</v>
      </c>
      <c r="AB237" s="166">
        <f t="shared" ca="1" si="112"/>
        <v>2918.8837813146852</v>
      </c>
      <c r="AC237" s="114"/>
      <c r="AD237" s="2">
        <f t="shared" si="113"/>
        <v>0</v>
      </c>
      <c r="AE237" s="2">
        <f t="shared" ca="1" si="93"/>
        <v>0</v>
      </c>
      <c r="AF237" s="134">
        <f t="shared" ca="1" si="94"/>
        <v>177.7777845588889</v>
      </c>
      <c r="AG237" s="135">
        <f t="shared" ca="1" si="95"/>
        <v>51.781716747626625</v>
      </c>
      <c r="AH237" s="134">
        <f t="shared" ca="1" si="96"/>
        <v>165.54374999999999</v>
      </c>
      <c r="AI237" s="135">
        <f t="shared" ca="1" si="97"/>
        <v>48.218283252373375</v>
      </c>
      <c r="AK237" s="136">
        <f t="shared" ca="1" si="114"/>
        <v>343.32153455888886</v>
      </c>
      <c r="AL237" s="102">
        <f t="shared" ca="1" si="98"/>
        <v>0</v>
      </c>
      <c r="AM237" s="3">
        <f t="shared" ca="1" si="115"/>
        <v>0</v>
      </c>
      <c r="AN237" s="142">
        <f t="shared" ca="1" si="99"/>
        <v>343.32153455888886</v>
      </c>
      <c r="AS237" s="148">
        <f t="shared" ca="1" si="100"/>
        <v>3694.5536215609209</v>
      </c>
      <c r="AT237" s="2">
        <f t="shared" ca="1" si="116"/>
        <v>386.89275052631177</v>
      </c>
      <c r="AU237" s="102">
        <f t="shared" ca="1" si="117"/>
        <v>51.693912519148746</v>
      </c>
      <c r="AV237" s="102">
        <f t="shared" ca="1" si="118"/>
        <v>838.90577507598789</v>
      </c>
    </row>
    <row r="238" spans="1:48" x14ac:dyDescent="0.25">
      <c r="A238" s="2">
        <v>189</v>
      </c>
      <c r="B238" s="127">
        <f ca="1">Auswahlblatt!$B$4*A238/250</f>
        <v>79.38</v>
      </c>
      <c r="C238" s="134">
        <f t="shared" ca="1" si="101"/>
        <v>179.67406751437503</v>
      </c>
      <c r="D238" s="131">
        <f t="shared" ca="1" si="102"/>
        <v>52.046579984792729</v>
      </c>
      <c r="E238" s="134">
        <f ca="1">($B$8+Auswahlblatt!$B$11)*9.81*$B$37</f>
        <v>165.54374999999999</v>
      </c>
      <c r="F238" s="135">
        <f t="shared" ca="1" si="103"/>
        <v>47.953420015207257</v>
      </c>
      <c r="G238" s="136">
        <f t="shared" ca="1" si="104"/>
        <v>345.21781751437504</v>
      </c>
      <c r="J238" s="168">
        <f t="shared" ca="1" si="105"/>
        <v>179.67406751437503</v>
      </c>
      <c r="K238" s="168">
        <f t="shared" ca="1" si="106"/>
        <v>165.54374999999999</v>
      </c>
      <c r="L238" s="148">
        <f t="shared" ca="1" si="86"/>
        <v>1314.9164410501551</v>
      </c>
      <c r="M238" s="148">
        <f t="shared" ca="1" si="87"/>
        <v>2575.5622467557964</v>
      </c>
      <c r="N238" s="148">
        <f t="shared" ca="1" si="88"/>
        <v>3738.1927317250456</v>
      </c>
      <c r="O238" s="148">
        <f t="shared" ca="1" si="107"/>
        <v>1743.6226678385185</v>
      </c>
      <c r="P238" s="148"/>
      <c r="Q238" s="148">
        <f t="shared" ca="1" si="108"/>
        <v>2164.3866964187837</v>
      </c>
      <c r="R238" s="148">
        <f t="shared" ca="1" si="109"/>
        <v>2575.5622467557964</v>
      </c>
      <c r="S238" s="148"/>
      <c r="V238" s="102">
        <f t="shared" ca="1" si="89"/>
        <v>345.21781751437504</v>
      </c>
      <c r="W238" s="3">
        <f t="shared" ca="1" si="90"/>
        <v>1660.1342585645302</v>
      </c>
      <c r="X238" s="166">
        <f t="shared" ca="1" si="91"/>
        <v>2920.7800642701714</v>
      </c>
      <c r="Y238" s="166">
        <f t="shared" ca="1" si="92"/>
        <v>4083.4105492394206</v>
      </c>
      <c r="Z238" s="166">
        <f t="shared" ca="1" si="110"/>
        <v>2088.8404853528937</v>
      </c>
      <c r="AA238" s="166">
        <f t="shared" ca="1" si="111"/>
        <v>2509.6045139331586</v>
      </c>
      <c r="AB238" s="166">
        <f t="shared" ca="1" si="112"/>
        <v>2920.7800642701714</v>
      </c>
      <c r="AC238" s="114"/>
      <c r="AD238" s="2">
        <f t="shared" si="113"/>
        <v>0</v>
      </c>
      <c r="AE238" s="2">
        <f t="shared" ca="1" si="93"/>
        <v>0</v>
      </c>
      <c r="AF238" s="134">
        <f t="shared" ca="1" si="94"/>
        <v>179.67406751437503</v>
      </c>
      <c r="AG238" s="135">
        <f t="shared" ca="1" si="95"/>
        <v>52.046579984792729</v>
      </c>
      <c r="AH238" s="134">
        <f t="shared" ca="1" si="96"/>
        <v>165.54374999999999</v>
      </c>
      <c r="AI238" s="135">
        <f t="shared" ca="1" si="97"/>
        <v>47.953420015207257</v>
      </c>
      <c r="AK238" s="136">
        <f t="shared" ca="1" si="114"/>
        <v>345.21781751437504</v>
      </c>
      <c r="AL238" s="102">
        <f t="shared" ca="1" si="98"/>
        <v>0</v>
      </c>
      <c r="AM238" s="3">
        <f t="shared" ca="1" si="115"/>
        <v>0</v>
      </c>
      <c r="AN238" s="142">
        <f t="shared" ca="1" si="99"/>
        <v>345.21781751437504</v>
      </c>
      <c r="AS238" s="148">
        <f t="shared" ca="1" si="100"/>
        <v>3714.2055025266704</v>
      </c>
      <c r="AT238" s="2">
        <f t="shared" ca="1" si="116"/>
        <v>388.95069068868577</v>
      </c>
      <c r="AU238" s="102">
        <f t="shared" ca="1" si="117"/>
        <v>51.420399754497161</v>
      </c>
      <c r="AV238" s="102">
        <f t="shared" ca="1" si="118"/>
        <v>834.46712018140579</v>
      </c>
    </row>
    <row r="239" spans="1:48" x14ac:dyDescent="0.25">
      <c r="A239" s="2">
        <v>190</v>
      </c>
      <c r="B239" s="127">
        <f ca="1">Auswahlblatt!$B$4*A239/250</f>
        <v>79.8</v>
      </c>
      <c r="C239" s="134">
        <f t="shared" ca="1" si="101"/>
        <v>181.58041032638891</v>
      </c>
      <c r="D239" s="131">
        <f t="shared" ca="1" si="102"/>
        <v>52.30993145382191</v>
      </c>
      <c r="E239" s="134">
        <f ca="1">($B$8+Auswahlblatt!$B$11)*9.81*$B$37</f>
        <v>165.54374999999999</v>
      </c>
      <c r="F239" s="135">
        <f t="shared" ca="1" si="103"/>
        <v>47.69006854617809</v>
      </c>
      <c r="G239" s="136">
        <f t="shared" ca="1" si="104"/>
        <v>347.1241603263889</v>
      </c>
      <c r="J239" s="168">
        <f t="shared" ca="1" si="105"/>
        <v>181.58041032638891</v>
      </c>
      <c r="K239" s="168">
        <f t="shared" ca="1" si="106"/>
        <v>165.54374999999999</v>
      </c>
      <c r="L239" s="148">
        <f t="shared" ca="1" si="86"/>
        <v>1314.9164410501551</v>
      </c>
      <c r="M239" s="148">
        <f t="shared" ca="1" si="87"/>
        <v>2575.5622467557964</v>
      </c>
      <c r="N239" s="148">
        <f t="shared" ca="1" si="88"/>
        <v>3738.1927317250456</v>
      </c>
      <c r="O239" s="148">
        <f t="shared" ca="1" si="107"/>
        <v>1743.6226678385185</v>
      </c>
      <c r="P239" s="148"/>
      <c r="Q239" s="148">
        <f t="shared" ca="1" si="108"/>
        <v>2164.3866964187837</v>
      </c>
      <c r="R239" s="148">
        <f t="shared" ca="1" si="109"/>
        <v>2575.5622467557964</v>
      </c>
      <c r="S239" s="148"/>
      <c r="V239" s="102">
        <f t="shared" ca="1" si="89"/>
        <v>347.1241603263889</v>
      </c>
      <c r="W239" s="3">
        <f t="shared" ca="1" si="90"/>
        <v>1662.0406013765439</v>
      </c>
      <c r="X239" s="166">
        <f t="shared" ca="1" si="91"/>
        <v>2922.6864070821853</v>
      </c>
      <c r="Y239" s="166">
        <f t="shared" ca="1" si="92"/>
        <v>4085.3168920514345</v>
      </c>
      <c r="Z239" s="166">
        <f t="shared" ca="1" si="110"/>
        <v>2090.7468281649076</v>
      </c>
      <c r="AA239" s="166">
        <f t="shared" ca="1" si="111"/>
        <v>2511.5108567451725</v>
      </c>
      <c r="AB239" s="166">
        <f t="shared" ca="1" si="112"/>
        <v>2922.6864070821853</v>
      </c>
      <c r="AC239" s="114"/>
      <c r="AD239" s="2">
        <f t="shared" si="113"/>
        <v>0</v>
      </c>
      <c r="AE239" s="2">
        <f t="shared" ca="1" si="93"/>
        <v>0</v>
      </c>
      <c r="AF239" s="134">
        <f t="shared" ca="1" si="94"/>
        <v>181.58041032638891</v>
      </c>
      <c r="AG239" s="135">
        <f t="shared" ca="1" si="95"/>
        <v>52.30993145382191</v>
      </c>
      <c r="AH239" s="134">
        <f t="shared" ca="1" si="96"/>
        <v>165.54374999999999</v>
      </c>
      <c r="AI239" s="135">
        <f t="shared" ca="1" si="97"/>
        <v>47.69006854617809</v>
      </c>
      <c r="AK239" s="136">
        <f t="shared" ca="1" si="114"/>
        <v>347.1241603263889</v>
      </c>
      <c r="AL239" s="102">
        <f t="shared" ca="1" si="98"/>
        <v>0</v>
      </c>
      <c r="AM239" s="3">
        <f t="shared" ca="1" si="115"/>
        <v>0</v>
      </c>
      <c r="AN239" s="142">
        <f t="shared" ca="1" si="99"/>
        <v>347.1241603263889</v>
      </c>
      <c r="AS239" s="148">
        <f t="shared" ca="1" si="100"/>
        <v>3733.85738349242</v>
      </c>
      <c r="AT239" s="2">
        <f t="shared" ca="1" si="116"/>
        <v>391.00863085105982</v>
      </c>
      <c r="AU239" s="102">
        <f t="shared" ca="1" si="117"/>
        <v>51.149766071578753</v>
      </c>
      <c r="AV239" s="102">
        <f t="shared" ca="1" si="118"/>
        <v>830.07518796992474</v>
      </c>
    </row>
    <row r="240" spans="1:48" x14ac:dyDescent="0.25">
      <c r="A240" s="2">
        <v>191</v>
      </c>
      <c r="B240" s="127">
        <f ca="1">Auswahlblatt!$B$4*A240/250</f>
        <v>80.22</v>
      </c>
      <c r="C240" s="134">
        <f t="shared" ca="1" si="101"/>
        <v>183.49681299493059</v>
      </c>
      <c r="D240" s="131">
        <f t="shared" ca="1" si="102"/>
        <v>52.571773154513181</v>
      </c>
      <c r="E240" s="134">
        <f ca="1">($B$8+Auswahlblatt!$B$11)*9.81*$B$37</f>
        <v>165.54374999999999</v>
      </c>
      <c r="F240" s="135">
        <f t="shared" ca="1" si="103"/>
        <v>47.428226845486812</v>
      </c>
      <c r="G240" s="136">
        <f t="shared" ca="1" si="104"/>
        <v>349.04056299493061</v>
      </c>
      <c r="J240" s="168">
        <f t="shared" ca="1" si="105"/>
        <v>183.49681299493059</v>
      </c>
      <c r="K240" s="168">
        <f t="shared" ca="1" si="106"/>
        <v>165.54374999999999</v>
      </c>
      <c r="L240" s="148">
        <f t="shared" ca="1" si="86"/>
        <v>1314.9164410501551</v>
      </c>
      <c r="M240" s="148">
        <f t="shared" ca="1" si="87"/>
        <v>2575.5622467557964</v>
      </c>
      <c r="N240" s="148">
        <f t="shared" ca="1" si="88"/>
        <v>3738.1927317250456</v>
      </c>
      <c r="O240" s="148">
        <f t="shared" ca="1" si="107"/>
        <v>1743.6226678385185</v>
      </c>
      <c r="P240" s="148"/>
      <c r="Q240" s="148">
        <f t="shared" ca="1" si="108"/>
        <v>2164.3866964187837</v>
      </c>
      <c r="R240" s="148">
        <f t="shared" ca="1" si="109"/>
        <v>2575.5622467557964</v>
      </c>
      <c r="S240" s="148"/>
      <c r="V240" s="102">
        <f t="shared" ca="1" si="89"/>
        <v>349.04056299493061</v>
      </c>
      <c r="W240" s="3">
        <f t="shared" ca="1" si="90"/>
        <v>1663.9570040450858</v>
      </c>
      <c r="X240" s="166">
        <f t="shared" ca="1" si="91"/>
        <v>2924.6028097507269</v>
      </c>
      <c r="Y240" s="166">
        <f t="shared" ca="1" si="92"/>
        <v>4087.2332947199761</v>
      </c>
      <c r="Z240" s="166">
        <f t="shared" ca="1" si="110"/>
        <v>2092.6632308334492</v>
      </c>
      <c r="AA240" s="166">
        <f t="shared" ca="1" si="111"/>
        <v>2513.4272594137142</v>
      </c>
      <c r="AB240" s="166">
        <f t="shared" ca="1" si="112"/>
        <v>2924.6028097507269</v>
      </c>
      <c r="AC240" s="114"/>
      <c r="AD240" s="2">
        <f t="shared" si="113"/>
        <v>0</v>
      </c>
      <c r="AE240" s="2">
        <f t="shared" ca="1" si="93"/>
        <v>0</v>
      </c>
      <c r="AF240" s="134">
        <f t="shared" ca="1" si="94"/>
        <v>183.49681299493059</v>
      </c>
      <c r="AG240" s="135">
        <f t="shared" ca="1" si="95"/>
        <v>52.571773154513181</v>
      </c>
      <c r="AH240" s="134">
        <f t="shared" ca="1" si="96"/>
        <v>165.54374999999999</v>
      </c>
      <c r="AI240" s="135">
        <f t="shared" ca="1" si="97"/>
        <v>47.428226845486812</v>
      </c>
      <c r="AK240" s="136">
        <f t="shared" ca="1" si="114"/>
        <v>349.04056299493061</v>
      </c>
      <c r="AL240" s="102">
        <f t="shared" ca="1" si="98"/>
        <v>0</v>
      </c>
      <c r="AM240" s="3">
        <f t="shared" ca="1" si="115"/>
        <v>0</v>
      </c>
      <c r="AN240" s="142">
        <f t="shared" ca="1" si="99"/>
        <v>349.04056299493061</v>
      </c>
      <c r="AS240" s="148">
        <f t="shared" ca="1" si="100"/>
        <v>3753.5092644581691</v>
      </c>
      <c r="AT240" s="2">
        <f t="shared" ca="1" si="116"/>
        <v>393.0665710134337</v>
      </c>
      <c r="AU240" s="102">
        <f t="shared" ca="1" si="117"/>
        <v>50.881966249214479</v>
      </c>
      <c r="AV240" s="102">
        <f t="shared" ca="1" si="118"/>
        <v>825.72924457741226</v>
      </c>
    </row>
    <row r="241" spans="1:48" x14ac:dyDescent="0.25">
      <c r="A241" s="2">
        <v>192</v>
      </c>
      <c r="B241" s="127">
        <f ca="1">Auswahlblatt!$B$4*A241/250</f>
        <v>80.64</v>
      </c>
      <c r="C241" s="134">
        <f t="shared" ca="1" si="101"/>
        <v>185.42327551999998</v>
      </c>
      <c r="D241" s="131">
        <f t="shared" ca="1" si="102"/>
        <v>52.832107302751027</v>
      </c>
      <c r="E241" s="134">
        <f ca="1">($B$8+Auswahlblatt!$B$11)*9.81*$B$37</f>
        <v>165.54374999999999</v>
      </c>
      <c r="F241" s="135">
        <f t="shared" ca="1" si="103"/>
        <v>47.167892697248966</v>
      </c>
      <c r="G241" s="136">
        <f t="shared" ca="1" si="104"/>
        <v>350.96702551999999</v>
      </c>
      <c r="J241" s="168">
        <f t="shared" ca="1" si="105"/>
        <v>185.42327551999998</v>
      </c>
      <c r="K241" s="168">
        <f t="shared" ca="1" si="106"/>
        <v>165.54374999999999</v>
      </c>
      <c r="L241" s="148">
        <f t="shared" ref="L241:L299" ca="1" si="119">$B$8*9.81*SIN($Q$44)</f>
        <v>1314.9164410501551</v>
      </c>
      <c r="M241" s="148">
        <f t="shared" ref="M241:M299" ca="1" si="120">$B$8*9.81*SIN($S$44)</f>
        <v>2575.5622467557964</v>
      </c>
      <c r="N241" s="148">
        <f t="shared" ref="N241:N299" ca="1" si="121">$B$8*9.81*SIN($U$44)</f>
        <v>3738.1927317250456</v>
      </c>
      <c r="O241" s="148">
        <f t="shared" ca="1" si="107"/>
        <v>1743.6226678385185</v>
      </c>
      <c r="P241" s="148"/>
      <c r="Q241" s="148">
        <f t="shared" ca="1" si="108"/>
        <v>2164.3866964187837</v>
      </c>
      <c r="R241" s="148">
        <f t="shared" ca="1" si="109"/>
        <v>2575.5622467557964</v>
      </c>
      <c r="S241" s="148"/>
      <c r="V241" s="102">
        <f t="shared" ref="V241:V299" ca="1" si="122">J241+K241</f>
        <v>350.96702551999999</v>
      </c>
      <c r="W241" s="3">
        <f t="shared" ref="W241:W299" ca="1" si="123">V241+L241</f>
        <v>1665.8834665701552</v>
      </c>
      <c r="X241" s="166">
        <f t="shared" ref="X241:X299" ca="1" si="124">V241+M241</f>
        <v>2926.5292722757963</v>
      </c>
      <c r="Y241" s="166">
        <f t="shared" ref="Y241:Y299" ca="1" si="125">V241+N241</f>
        <v>4089.1597572450455</v>
      </c>
      <c r="Z241" s="166">
        <f t="shared" ca="1" si="110"/>
        <v>2094.5896933585186</v>
      </c>
      <c r="AA241" s="166">
        <f t="shared" ca="1" si="111"/>
        <v>2515.3537219387836</v>
      </c>
      <c r="AB241" s="166">
        <f t="shared" ca="1" si="112"/>
        <v>2926.5292722757963</v>
      </c>
      <c r="AC241" s="114"/>
      <c r="AD241" s="2">
        <f t="shared" si="113"/>
        <v>0</v>
      </c>
      <c r="AE241" s="2">
        <f t="shared" ref="AE241:AE299" ca="1" si="126">AD241/AN241*100</f>
        <v>0</v>
      </c>
      <c r="AF241" s="134">
        <f t="shared" ref="AF241:AF299" ca="1" si="127">0.5*$B$27*$B$28*$B$29*((B241+$AQ$52)*1000/3600)^2</f>
        <v>185.42327551999998</v>
      </c>
      <c r="AG241" s="135">
        <f t="shared" ref="AG241:AG299" ca="1" si="128">AF241/AN241*100</f>
        <v>52.832107302751027</v>
      </c>
      <c r="AH241" s="134">
        <f t="shared" ref="AH241:AH299" ca="1" si="129">($B$8+$AQ$49)*9.81*$B$37</f>
        <v>165.54374999999999</v>
      </c>
      <c r="AI241" s="135">
        <f t="shared" ref="AI241:AI299" ca="1" si="130">AH241/AN241*100</f>
        <v>47.167892697248966</v>
      </c>
      <c r="AK241" s="136">
        <f t="shared" ca="1" si="114"/>
        <v>350.96702551999999</v>
      </c>
      <c r="AL241" s="102">
        <f t="shared" ref="AL241:AL299" ca="1" si="131">($B$8+$AQ$49)*9.81*SIN($AQ$54)</f>
        <v>0</v>
      </c>
      <c r="AM241" s="3">
        <f t="shared" ca="1" si="115"/>
        <v>0</v>
      </c>
      <c r="AN241" s="142">
        <f t="shared" ref="AN241:AN299" ca="1" si="132">AK241+AL241</f>
        <v>350.96702551999999</v>
      </c>
      <c r="AS241" s="148">
        <f t="shared" ref="AS241:AS299" ca="1" si="133">B241*1000/60/$B$36*1000/(2*PI())*$B$22</f>
        <v>3773.1611454239192</v>
      </c>
      <c r="AT241" s="2">
        <f t="shared" ca="1" si="116"/>
        <v>395.12451117580781</v>
      </c>
      <c r="AU241" s="102">
        <f t="shared" ca="1" si="117"/>
        <v>50.61695600833314</v>
      </c>
      <c r="AV241" s="102">
        <f t="shared" ca="1" si="118"/>
        <v>821.42857142857144</v>
      </c>
    </row>
    <row r="242" spans="1:48" x14ac:dyDescent="0.25">
      <c r="A242" s="2">
        <v>193</v>
      </c>
      <c r="B242" s="127">
        <f ca="1">Auswahlblatt!$B$4*A242/250</f>
        <v>81.06</v>
      </c>
      <c r="C242" s="134">
        <f t="shared" ref="C242:C299" ca="1" si="134">0.5*$B$27*$B$28*$B$29*((B242+0)*1000/3600)^2</f>
        <v>187.3597979015972</v>
      </c>
      <c r="D242" s="131">
        <f t="shared" ref="D242:D299" ca="1" si="135">C242/G242*100</f>
        <v>53.09093632400662</v>
      </c>
      <c r="E242" s="134">
        <f ca="1">($B$8+Auswahlblatt!$B$11)*9.81*$B$37</f>
        <v>165.54374999999999</v>
      </c>
      <c r="F242" s="135">
        <f t="shared" ref="F242:F299" ca="1" si="136">E242/G242*100</f>
        <v>46.909063675993366</v>
      </c>
      <c r="G242" s="136">
        <f t="shared" ref="G242:G299" ca="1" si="137">C242+E242</f>
        <v>352.90354790159722</v>
      </c>
      <c r="J242" s="168">
        <f t="shared" ref="J242:J299" ca="1" si="138">0.5*$B$27*$B$28*$B$29*(B242*1000/3600)^2</f>
        <v>187.3597979015972</v>
      </c>
      <c r="K242" s="168">
        <f t="shared" ref="K242:K299" ca="1" si="139">$B$8*9.81*$B$37</f>
        <v>165.54374999999999</v>
      </c>
      <c r="L242" s="148">
        <f t="shared" ca="1" si="119"/>
        <v>1314.9164410501551</v>
      </c>
      <c r="M242" s="148">
        <f t="shared" ca="1" si="120"/>
        <v>2575.5622467557964</v>
      </c>
      <c r="N242" s="148">
        <f t="shared" ca="1" si="121"/>
        <v>3738.1927317250456</v>
      </c>
      <c r="O242" s="148">
        <f t="shared" ref="O242:O299" ca="1" si="140">$B$8*9.81*SIN($W$44)</f>
        <v>1743.6226678385185</v>
      </c>
      <c r="P242" s="148"/>
      <c r="Q242" s="148">
        <f t="shared" ref="Q242:Q299" ca="1" si="141">$B$8*9.81*SIN($Y$44)</f>
        <v>2164.3866964187837</v>
      </c>
      <c r="R242" s="148">
        <f t="shared" ref="R242:R299" ca="1" si="142">$B$8*9.81*SIN($AA$44)</f>
        <v>2575.5622467557964</v>
      </c>
      <c r="S242" s="148"/>
      <c r="V242" s="102">
        <f t="shared" ca="1" si="122"/>
        <v>352.90354790159722</v>
      </c>
      <c r="W242" s="3">
        <f t="shared" ca="1" si="123"/>
        <v>1667.8199889517523</v>
      </c>
      <c r="X242" s="166">
        <f t="shared" ca="1" si="124"/>
        <v>2928.4657946573934</v>
      </c>
      <c r="Y242" s="166">
        <f t="shared" ca="1" si="125"/>
        <v>4091.0962796266431</v>
      </c>
      <c r="Z242" s="166">
        <f t="shared" ref="Z242:Z299" ca="1" si="143">O242+V242</f>
        <v>2096.5262157401157</v>
      </c>
      <c r="AA242" s="166">
        <f t="shared" ref="AA242:AA299" ca="1" si="144">Q242+V242</f>
        <v>2517.2902443203811</v>
      </c>
      <c r="AB242" s="166">
        <f t="shared" ref="AB242:AB299" ca="1" si="145">R242+V242</f>
        <v>2928.4657946573934</v>
      </c>
      <c r="AC242" s="114"/>
      <c r="AD242" s="2">
        <f t="shared" ref="AD242:AD299" si="146">$AQ$50</f>
        <v>0</v>
      </c>
      <c r="AE242" s="2">
        <f t="shared" ca="1" si="126"/>
        <v>0</v>
      </c>
      <c r="AF242" s="134">
        <f t="shared" ca="1" si="127"/>
        <v>187.3597979015972</v>
      </c>
      <c r="AG242" s="135">
        <f t="shared" ca="1" si="128"/>
        <v>53.09093632400662</v>
      </c>
      <c r="AH242" s="134">
        <f t="shared" ca="1" si="129"/>
        <v>165.54374999999999</v>
      </c>
      <c r="AI242" s="135">
        <f t="shared" ca="1" si="130"/>
        <v>46.909063675993366</v>
      </c>
      <c r="AK242" s="136">
        <f t="shared" ref="AK242:AK299" ca="1" si="147">AF242+AH242+AD242</f>
        <v>352.90354790159722</v>
      </c>
      <c r="AL242" s="102">
        <f t="shared" ca="1" si="131"/>
        <v>0</v>
      </c>
      <c r="AM242" s="3">
        <f t="shared" ref="AM242:AM299" ca="1" si="148">AL242/AN242*100</f>
        <v>0</v>
      </c>
      <c r="AN242" s="142">
        <f t="shared" ca="1" si="132"/>
        <v>352.90354790159722</v>
      </c>
      <c r="AS242" s="148">
        <f t="shared" ca="1" si="133"/>
        <v>3792.8130263896692</v>
      </c>
      <c r="AT242" s="2">
        <f t="shared" ref="AT242:AT299" ca="1" si="149">AS242*2*PI()/60</f>
        <v>397.18245133818181</v>
      </c>
      <c r="AU242" s="102">
        <f t="shared" ref="AU242:AU299" ca="1" si="150">IF($B$17*AT242&lt;$B$16*1000,$B$17,$B$16*1000/AT242)</f>
        <v>50.354691987564571</v>
      </c>
      <c r="AV242" s="102">
        <f t="shared" ref="AV242:AV299" ca="1" si="151">AU242*$B$22*$B$23/100/($B$36/1000)</f>
        <v>817.17246484085842</v>
      </c>
    </row>
    <row r="243" spans="1:48" x14ac:dyDescent="0.25">
      <c r="A243" s="2">
        <v>194</v>
      </c>
      <c r="B243" s="127">
        <f ca="1">Auswahlblatt!$B$4*A243/250</f>
        <v>81.48</v>
      </c>
      <c r="C243" s="134">
        <f t="shared" ca="1" si="134"/>
        <v>189.30638013972219</v>
      </c>
      <c r="D243" s="131">
        <f t="shared" ca="1" si="135"/>
        <v>53.348262846961006</v>
      </c>
      <c r="E243" s="134">
        <f ca="1">($B$8+Auswahlblatt!$B$11)*9.81*$B$37</f>
        <v>165.54374999999999</v>
      </c>
      <c r="F243" s="135">
        <f t="shared" ca="1" si="136"/>
        <v>46.651737153038994</v>
      </c>
      <c r="G243" s="136">
        <f t="shared" ca="1" si="137"/>
        <v>354.85013013972218</v>
      </c>
      <c r="J243" s="168">
        <f t="shared" ca="1" si="138"/>
        <v>189.30638013972219</v>
      </c>
      <c r="K243" s="168">
        <f t="shared" ca="1" si="139"/>
        <v>165.54374999999999</v>
      </c>
      <c r="L243" s="148">
        <f t="shared" ca="1" si="119"/>
        <v>1314.9164410501551</v>
      </c>
      <c r="M243" s="148">
        <f t="shared" ca="1" si="120"/>
        <v>2575.5622467557964</v>
      </c>
      <c r="N243" s="148">
        <f t="shared" ca="1" si="121"/>
        <v>3738.1927317250456</v>
      </c>
      <c r="O243" s="148">
        <f t="shared" ca="1" si="140"/>
        <v>1743.6226678385185</v>
      </c>
      <c r="P243" s="148"/>
      <c r="Q243" s="148">
        <f t="shared" ca="1" si="141"/>
        <v>2164.3866964187837</v>
      </c>
      <c r="R243" s="148">
        <f t="shared" ca="1" si="142"/>
        <v>2575.5622467557964</v>
      </c>
      <c r="S243" s="148"/>
      <c r="V243" s="102">
        <f t="shared" ca="1" si="122"/>
        <v>354.85013013972218</v>
      </c>
      <c r="W243" s="3">
        <f t="shared" ca="1" si="123"/>
        <v>1669.7665711898771</v>
      </c>
      <c r="X243" s="166">
        <f t="shared" ca="1" si="124"/>
        <v>2930.4123768955187</v>
      </c>
      <c r="Y243" s="166">
        <f t="shared" ca="1" si="125"/>
        <v>4093.0428618647679</v>
      </c>
      <c r="Z243" s="166">
        <f t="shared" ca="1" si="143"/>
        <v>2098.4727979782406</v>
      </c>
      <c r="AA243" s="166">
        <f t="shared" ca="1" si="144"/>
        <v>2519.236826558506</v>
      </c>
      <c r="AB243" s="166">
        <f t="shared" ca="1" si="145"/>
        <v>2930.4123768955187</v>
      </c>
      <c r="AC243" s="114"/>
      <c r="AD243" s="2">
        <f t="shared" si="146"/>
        <v>0</v>
      </c>
      <c r="AE243" s="2">
        <f t="shared" ca="1" si="126"/>
        <v>0</v>
      </c>
      <c r="AF243" s="134">
        <f t="shared" ca="1" si="127"/>
        <v>189.30638013972219</v>
      </c>
      <c r="AG243" s="135">
        <f t="shared" ca="1" si="128"/>
        <v>53.348262846961006</v>
      </c>
      <c r="AH243" s="134">
        <f t="shared" ca="1" si="129"/>
        <v>165.54374999999999</v>
      </c>
      <c r="AI243" s="135">
        <f t="shared" ca="1" si="130"/>
        <v>46.651737153038994</v>
      </c>
      <c r="AK243" s="136">
        <f t="shared" ca="1" si="147"/>
        <v>354.85013013972218</v>
      </c>
      <c r="AL243" s="102">
        <f t="shared" ca="1" si="131"/>
        <v>0</v>
      </c>
      <c r="AM243" s="3">
        <f t="shared" ca="1" si="148"/>
        <v>0</v>
      </c>
      <c r="AN243" s="142">
        <f t="shared" ca="1" si="132"/>
        <v>354.85013013972218</v>
      </c>
      <c r="AS243" s="148">
        <f t="shared" ca="1" si="133"/>
        <v>3812.4649073554183</v>
      </c>
      <c r="AT243" s="2">
        <f t="shared" ca="1" si="149"/>
        <v>399.2403915005558</v>
      </c>
      <c r="AU243" s="102">
        <f t="shared" ca="1" si="150"/>
        <v>50.095131719587435</v>
      </c>
      <c r="AV243" s="102">
        <f t="shared" ca="1" si="151"/>
        <v>812.96023564064785</v>
      </c>
    </row>
    <row r="244" spans="1:48" x14ac:dyDescent="0.25">
      <c r="A244" s="2">
        <v>195</v>
      </c>
      <c r="B244" s="127">
        <f ca="1">Auswahlblatt!$B$4*A244/250</f>
        <v>81.900000000000006</v>
      </c>
      <c r="C244" s="134">
        <f t="shared" ca="1" si="134"/>
        <v>191.263022234375</v>
      </c>
      <c r="D244" s="131">
        <f t="shared" ca="1" si="135"/>
        <v>53.604089697249478</v>
      </c>
      <c r="E244" s="134">
        <f ca="1">($B$8+Auswahlblatt!$B$11)*9.81*$B$37</f>
        <v>165.54374999999999</v>
      </c>
      <c r="F244" s="135">
        <f t="shared" ca="1" si="136"/>
        <v>46.395910302750529</v>
      </c>
      <c r="G244" s="136">
        <f t="shared" ca="1" si="137"/>
        <v>356.80677223437499</v>
      </c>
      <c r="J244" s="168">
        <f t="shared" ca="1" si="138"/>
        <v>191.263022234375</v>
      </c>
      <c r="K244" s="168">
        <f t="shared" ca="1" si="139"/>
        <v>165.54374999999999</v>
      </c>
      <c r="L244" s="148">
        <f t="shared" ca="1" si="119"/>
        <v>1314.9164410501551</v>
      </c>
      <c r="M244" s="148">
        <f t="shared" ca="1" si="120"/>
        <v>2575.5622467557964</v>
      </c>
      <c r="N244" s="148">
        <f t="shared" ca="1" si="121"/>
        <v>3738.1927317250456</v>
      </c>
      <c r="O244" s="148">
        <f t="shared" ca="1" si="140"/>
        <v>1743.6226678385185</v>
      </c>
      <c r="P244" s="148"/>
      <c r="Q244" s="148">
        <f t="shared" ca="1" si="141"/>
        <v>2164.3866964187837</v>
      </c>
      <c r="R244" s="148">
        <f t="shared" ca="1" si="142"/>
        <v>2575.5622467557964</v>
      </c>
      <c r="S244" s="148"/>
      <c r="V244" s="102">
        <f t="shared" ca="1" si="122"/>
        <v>356.80677223437499</v>
      </c>
      <c r="W244" s="3">
        <f t="shared" ca="1" si="123"/>
        <v>1671.7232132845302</v>
      </c>
      <c r="X244" s="166">
        <f t="shared" ca="1" si="124"/>
        <v>2932.3690189901713</v>
      </c>
      <c r="Y244" s="166">
        <f t="shared" ca="1" si="125"/>
        <v>4094.9995039594205</v>
      </c>
      <c r="Z244" s="166">
        <f t="shared" ca="1" si="143"/>
        <v>2100.4294400728936</v>
      </c>
      <c r="AA244" s="166">
        <f t="shared" ca="1" si="144"/>
        <v>2521.1934686531586</v>
      </c>
      <c r="AB244" s="166">
        <f t="shared" ca="1" si="145"/>
        <v>2932.3690189901713</v>
      </c>
      <c r="AC244" s="114"/>
      <c r="AD244" s="2">
        <f t="shared" si="146"/>
        <v>0</v>
      </c>
      <c r="AE244" s="2">
        <f t="shared" ca="1" si="126"/>
        <v>0</v>
      </c>
      <c r="AF244" s="134">
        <f t="shared" ca="1" si="127"/>
        <v>191.263022234375</v>
      </c>
      <c r="AG244" s="135">
        <f t="shared" ca="1" si="128"/>
        <v>53.604089697249478</v>
      </c>
      <c r="AH244" s="134">
        <f t="shared" ca="1" si="129"/>
        <v>165.54374999999999</v>
      </c>
      <c r="AI244" s="135">
        <f t="shared" ca="1" si="130"/>
        <v>46.395910302750529</v>
      </c>
      <c r="AK244" s="136">
        <f t="shared" ca="1" si="147"/>
        <v>356.80677223437499</v>
      </c>
      <c r="AL244" s="102">
        <f t="shared" ca="1" si="131"/>
        <v>0</v>
      </c>
      <c r="AM244" s="3">
        <f t="shared" ca="1" si="148"/>
        <v>0</v>
      </c>
      <c r="AN244" s="142">
        <f t="shared" ca="1" si="132"/>
        <v>356.80677223437499</v>
      </c>
      <c r="AS244" s="148">
        <f t="shared" ca="1" si="133"/>
        <v>3832.1167883211683</v>
      </c>
      <c r="AT244" s="2">
        <f t="shared" ca="1" si="149"/>
        <v>401.2983316629298</v>
      </c>
      <c r="AU244" s="102">
        <f t="shared" ca="1" si="150"/>
        <v>49.838233608204938</v>
      </c>
      <c r="AV244" s="102">
        <f t="shared" ca="1" si="151"/>
        <v>808.79120879120876</v>
      </c>
    </row>
    <row r="245" spans="1:48" x14ac:dyDescent="0.25">
      <c r="A245" s="2">
        <v>196</v>
      </c>
      <c r="B245" s="127">
        <f ca="1">Auswahlblatt!$B$4*A245/250</f>
        <v>82.32</v>
      </c>
      <c r="C245" s="134">
        <f t="shared" ca="1" si="134"/>
        <v>193.2297241855556</v>
      </c>
      <c r="D245" s="131">
        <f t="shared" ca="1" si="135"/>
        <v>53.858419891326271</v>
      </c>
      <c r="E245" s="134">
        <f ca="1">($B$8+Auswahlblatt!$B$11)*9.81*$B$37</f>
        <v>165.54374999999999</v>
      </c>
      <c r="F245" s="135">
        <f t="shared" ca="1" si="136"/>
        <v>46.141580108673729</v>
      </c>
      <c r="G245" s="136">
        <f t="shared" ca="1" si="137"/>
        <v>358.77347418555559</v>
      </c>
      <c r="J245" s="168">
        <f t="shared" ca="1" si="138"/>
        <v>193.2297241855556</v>
      </c>
      <c r="K245" s="168">
        <f t="shared" ca="1" si="139"/>
        <v>165.54374999999999</v>
      </c>
      <c r="L245" s="148">
        <f t="shared" ca="1" si="119"/>
        <v>1314.9164410501551</v>
      </c>
      <c r="M245" s="148">
        <f t="shared" ca="1" si="120"/>
        <v>2575.5622467557964</v>
      </c>
      <c r="N245" s="148">
        <f t="shared" ca="1" si="121"/>
        <v>3738.1927317250456</v>
      </c>
      <c r="O245" s="148">
        <f t="shared" ca="1" si="140"/>
        <v>1743.6226678385185</v>
      </c>
      <c r="P245" s="148"/>
      <c r="Q245" s="148">
        <f t="shared" ca="1" si="141"/>
        <v>2164.3866964187837</v>
      </c>
      <c r="R245" s="148">
        <f t="shared" ca="1" si="142"/>
        <v>2575.5622467557964</v>
      </c>
      <c r="S245" s="148"/>
      <c r="V245" s="102">
        <f t="shared" ca="1" si="122"/>
        <v>358.77347418555559</v>
      </c>
      <c r="W245" s="3">
        <f t="shared" ca="1" si="123"/>
        <v>1673.6899152357107</v>
      </c>
      <c r="X245" s="166">
        <f t="shared" ca="1" si="124"/>
        <v>2934.3357209413521</v>
      </c>
      <c r="Y245" s="166">
        <f t="shared" ca="1" si="125"/>
        <v>4096.9662059106013</v>
      </c>
      <c r="Z245" s="166">
        <f t="shared" ca="1" si="143"/>
        <v>2102.3961420240739</v>
      </c>
      <c r="AA245" s="166">
        <f t="shared" ca="1" si="144"/>
        <v>2523.1601706043393</v>
      </c>
      <c r="AB245" s="166">
        <f t="shared" ca="1" si="145"/>
        <v>2934.3357209413521</v>
      </c>
      <c r="AC245" s="114"/>
      <c r="AD245" s="2">
        <f t="shared" si="146"/>
        <v>0</v>
      </c>
      <c r="AE245" s="2">
        <f t="shared" ca="1" si="126"/>
        <v>0</v>
      </c>
      <c r="AF245" s="134">
        <f t="shared" ca="1" si="127"/>
        <v>193.2297241855556</v>
      </c>
      <c r="AG245" s="135">
        <f t="shared" ca="1" si="128"/>
        <v>53.858419891326271</v>
      </c>
      <c r="AH245" s="134">
        <f t="shared" ca="1" si="129"/>
        <v>165.54374999999999</v>
      </c>
      <c r="AI245" s="135">
        <f t="shared" ca="1" si="130"/>
        <v>46.141580108673729</v>
      </c>
      <c r="AK245" s="136">
        <f t="shared" ca="1" si="147"/>
        <v>358.77347418555559</v>
      </c>
      <c r="AL245" s="102">
        <f t="shared" ca="1" si="131"/>
        <v>0</v>
      </c>
      <c r="AM245" s="3">
        <f t="shared" ca="1" si="148"/>
        <v>0</v>
      </c>
      <c r="AN245" s="142">
        <f t="shared" ca="1" si="132"/>
        <v>358.77347418555559</v>
      </c>
      <c r="AS245" s="148">
        <f t="shared" ca="1" si="133"/>
        <v>3851.7686692869174</v>
      </c>
      <c r="AT245" s="2">
        <f t="shared" ca="1" si="149"/>
        <v>403.35627182530374</v>
      </c>
      <c r="AU245" s="102">
        <f t="shared" ca="1" si="150"/>
        <v>49.583956906122268</v>
      </c>
      <c r="AV245" s="102">
        <f t="shared" ca="1" si="151"/>
        <v>804.66472303207001</v>
      </c>
    </row>
    <row r="246" spans="1:48" x14ac:dyDescent="0.25">
      <c r="A246" s="2">
        <v>197</v>
      </c>
      <c r="B246" s="127">
        <f ca="1">Auswahlblatt!$B$4*A246/250</f>
        <v>82.74</v>
      </c>
      <c r="C246" s="134">
        <f t="shared" ca="1" si="134"/>
        <v>195.2064859932639</v>
      </c>
      <c r="D246" s="131">
        <f t="shared" ca="1" si="135"/>
        <v>54.11125663044858</v>
      </c>
      <c r="E246" s="134">
        <f ca="1">($B$8+Auswahlblatt!$B$11)*9.81*$B$37</f>
        <v>165.54374999999999</v>
      </c>
      <c r="F246" s="135">
        <f t="shared" ca="1" si="136"/>
        <v>45.888743369551413</v>
      </c>
      <c r="G246" s="136">
        <f t="shared" ca="1" si="137"/>
        <v>360.75023599326391</v>
      </c>
      <c r="J246" s="168">
        <f t="shared" ca="1" si="138"/>
        <v>195.2064859932639</v>
      </c>
      <c r="K246" s="168">
        <f t="shared" ca="1" si="139"/>
        <v>165.54374999999999</v>
      </c>
      <c r="L246" s="148">
        <f t="shared" ca="1" si="119"/>
        <v>1314.9164410501551</v>
      </c>
      <c r="M246" s="148">
        <f t="shared" ca="1" si="120"/>
        <v>2575.5622467557964</v>
      </c>
      <c r="N246" s="148">
        <f t="shared" ca="1" si="121"/>
        <v>3738.1927317250456</v>
      </c>
      <c r="O246" s="148">
        <f t="shared" ca="1" si="140"/>
        <v>1743.6226678385185</v>
      </c>
      <c r="P246" s="148"/>
      <c r="Q246" s="148">
        <f t="shared" ca="1" si="141"/>
        <v>2164.3866964187837</v>
      </c>
      <c r="R246" s="148">
        <f t="shared" ca="1" si="142"/>
        <v>2575.5622467557964</v>
      </c>
      <c r="S246" s="148"/>
      <c r="V246" s="102">
        <f t="shared" ca="1" si="122"/>
        <v>360.75023599326391</v>
      </c>
      <c r="W246" s="3">
        <f t="shared" ca="1" si="123"/>
        <v>1675.666677043419</v>
      </c>
      <c r="X246" s="166">
        <f t="shared" ca="1" si="124"/>
        <v>2936.3124827490601</v>
      </c>
      <c r="Y246" s="166">
        <f t="shared" ca="1" si="125"/>
        <v>4098.9429677183098</v>
      </c>
      <c r="Z246" s="166">
        <f t="shared" ca="1" si="143"/>
        <v>2104.3729038317824</v>
      </c>
      <c r="AA246" s="166">
        <f t="shared" ca="1" si="144"/>
        <v>2525.1369324120478</v>
      </c>
      <c r="AB246" s="166">
        <f t="shared" ca="1" si="145"/>
        <v>2936.3124827490601</v>
      </c>
      <c r="AC246" s="114"/>
      <c r="AD246" s="2">
        <f t="shared" si="146"/>
        <v>0</v>
      </c>
      <c r="AE246" s="2">
        <f t="shared" ca="1" si="126"/>
        <v>0</v>
      </c>
      <c r="AF246" s="134">
        <f t="shared" ca="1" si="127"/>
        <v>195.2064859932639</v>
      </c>
      <c r="AG246" s="135">
        <f t="shared" ca="1" si="128"/>
        <v>54.11125663044858</v>
      </c>
      <c r="AH246" s="134">
        <f t="shared" ca="1" si="129"/>
        <v>165.54374999999999</v>
      </c>
      <c r="AI246" s="135">
        <f t="shared" ca="1" si="130"/>
        <v>45.888743369551413</v>
      </c>
      <c r="AK246" s="136">
        <f t="shared" ca="1" si="147"/>
        <v>360.75023599326391</v>
      </c>
      <c r="AL246" s="102">
        <f t="shared" ca="1" si="131"/>
        <v>0</v>
      </c>
      <c r="AM246" s="3">
        <f t="shared" ca="1" si="148"/>
        <v>0</v>
      </c>
      <c r="AN246" s="142">
        <f t="shared" ca="1" si="132"/>
        <v>360.75023599326391</v>
      </c>
      <c r="AS246" s="148">
        <f t="shared" ca="1" si="133"/>
        <v>3871.4205502526665</v>
      </c>
      <c r="AT246" s="2">
        <f t="shared" ca="1" si="149"/>
        <v>405.41421198767773</v>
      </c>
      <c r="AU246" s="102">
        <f t="shared" ca="1" si="150"/>
        <v>49.332261693400838</v>
      </c>
      <c r="AV246" s="102">
        <f t="shared" ca="1" si="151"/>
        <v>800.58013052936917</v>
      </c>
    </row>
    <row r="247" spans="1:48" x14ac:dyDescent="0.25">
      <c r="A247" s="2">
        <v>198</v>
      </c>
      <c r="B247" s="127">
        <f ca="1">Auswahlblatt!$B$4*A247/250</f>
        <v>83.16</v>
      </c>
      <c r="C247" s="134">
        <f t="shared" ca="1" si="134"/>
        <v>197.19330765750001</v>
      </c>
      <c r="D247" s="131">
        <f t="shared" ca="1" si="135"/>
        <v>54.362603294778864</v>
      </c>
      <c r="E247" s="134">
        <f ca="1">($B$8+Auswahlblatt!$B$11)*9.81*$B$37</f>
        <v>165.54374999999999</v>
      </c>
      <c r="F247" s="135">
        <f t="shared" ca="1" si="136"/>
        <v>45.637396705221128</v>
      </c>
      <c r="G247" s="136">
        <f t="shared" ca="1" si="137"/>
        <v>362.73705765750003</v>
      </c>
      <c r="J247" s="168">
        <f t="shared" ca="1" si="138"/>
        <v>197.19330765750001</v>
      </c>
      <c r="K247" s="168">
        <f t="shared" ca="1" si="139"/>
        <v>165.54374999999999</v>
      </c>
      <c r="L247" s="148">
        <f t="shared" ca="1" si="119"/>
        <v>1314.9164410501551</v>
      </c>
      <c r="M247" s="148">
        <f t="shared" ca="1" si="120"/>
        <v>2575.5622467557964</v>
      </c>
      <c r="N247" s="148">
        <f t="shared" ca="1" si="121"/>
        <v>3738.1927317250456</v>
      </c>
      <c r="O247" s="148">
        <f t="shared" ca="1" si="140"/>
        <v>1743.6226678385185</v>
      </c>
      <c r="P247" s="148"/>
      <c r="Q247" s="148">
        <f t="shared" ca="1" si="141"/>
        <v>2164.3866964187837</v>
      </c>
      <c r="R247" s="148">
        <f t="shared" ca="1" si="142"/>
        <v>2575.5622467557964</v>
      </c>
      <c r="S247" s="148"/>
      <c r="V247" s="102">
        <f t="shared" ca="1" si="122"/>
        <v>362.73705765750003</v>
      </c>
      <c r="W247" s="3">
        <f t="shared" ca="1" si="123"/>
        <v>1677.6534987076552</v>
      </c>
      <c r="X247" s="166">
        <f t="shared" ca="1" si="124"/>
        <v>2938.2993044132963</v>
      </c>
      <c r="Y247" s="166">
        <f t="shared" ca="1" si="125"/>
        <v>4100.929789382546</v>
      </c>
      <c r="Z247" s="166">
        <f t="shared" ca="1" si="143"/>
        <v>2106.3597254960187</v>
      </c>
      <c r="AA247" s="166">
        <f t="shared" ca="1" si="144"/>
        <v>2527.1237540762836</v>
      </c>
      <c r="AB247" s="166">
        <f t="shared" ca="1" si="145"/>
        <v>2938.2993044132963</v>
      </c>
      <c r="AC247" s="114"/>
      <c r="AD247" s="2">
        <f t="shared" si="146"/>
        <v>0</v>
      </c>
      <c r="AE247" s="2">
        <f t="shared" ca="1" si="126"/>
        <v>0</v>
      </c>
      <c r="AF247" s="134">
        <f t="shared" ca="1" si="127"/>
        <v>197.19330765750001</v>
      </c>
      <c r="AG247" s="135">
        <f t="shared" ca="1" si="128"/>
        <v>54.362603294778864</v>
      </c>
      <c r="AH247" s="134">
        <f t="shared" ca="1" si="129"/>
        <v>165.54374999999999</v>
      </c>
      <c r="AI247" s="135">
        <f t="shared" ca="1" si="130"/>
        <v>45.637396705221128</v>
      </c>
      <c r="AK247" s="136">
        <f t="shared" ca="1" si="147"/>
        <v>362.73705765750003</v>
      </c>
      <c r="AL247" s="102">
        <f t="shared" ca="1" si="131"/>
        <v>0</v>
      </c>
      <c r="AM247" s="3">
        <f t="shared" ca="1" si="148"/>
        <v>0</v>
      </c>
      <c r="AN247" s="142">
        <f t="shared" ca="1" si="132"/>
        <v>362.73705765750003</v>
      </c>
      <c r="AS247" s="148">
        <f t="shared" ca="1" si="133"/>
        <v>3891.0724312184166</v>
      </c>
      <c r="AT247" s="2">
        <f t="shared" ca="1" si="149"/>
        <v>407.47215215005173</v>
      </c>
      <c r="AU247" s="102">
        <f t="shared" ca="1" si="150"/>
        <v>49.083108856565481</v>
      </c>
      <c r="AV247" s="102">
        <f t="shared" ca="1" si="151"/>
        <v>796.5367965367966</v>
      </c>
    </row>
    <row r="248" spans="1:48" x14ac:dyDescent="0.25">
      <c r="A248" s="2">
        <v>199</v>
      </c>
      <c r="B248" s="127">
        <f ca="1">Auswahlblatt!$B$4*A248/250</f>
        <v>83.58</v>
      </c>
      <c r="C248" s="134">
        <f t="shared" ca="1" si="134"/>
        <v>199.19018917826386</v>
      </c>
      <c r="D248" s="131">
        <f t="shared" ca="1" si="135"/>
        <v>54.612463437604461</v>
      </c>
      <c r="E248" s="134">
        <f ca="1">($B$8+Auswahlblatt!$B$11)*9.81*$B$37</f>
        <v>165.54374999999999</v>
      </c>
      <c r="F248" s="135">
        <f t="shared" ca="1" si="136"/>
        <v>45.387536562395532</v>
      </c>
      <c r="G248" s="136">
        <f t="shared" ca="1" si="137"/>
        <v>364.73393917826388</v>
      </c>
      <c r="J248" s="168">
        <f t="shared" ca="1" si="138"/>
        <v>199.19018917826386</v>
      </c>
      <c r="K248" s="168">
        <f t="shared" ca="1" si="139"/>
        <v>165.54374999999999</v>
      </c>
      <c r="L248" s="148">
        <f t="shared" ca="1" si="119"/>
        <v>1314.9164410501551</v>
      </c>
      <c r="M248" s="148">
        <f t="shared" ca="1" si="120"/>
        <v>2575.5622467557964</v>
      </c>
      <c r="N248" s="148">
        <f t="shared" ca="1" si="121"/>
        <v>3738.1927317250456</v>
      </c>
      <c r="O248" s="148">
        <f t="shared" ca="1" si="140"/>
        <v>1743.6226678385185</v>
      </c>
      <c r="P248" s="148"/>
      <c r="Q248" s="148">
        <f t="shared" ca="1" si="141"/>
        <v>2164.3866964187837</v>
      </c>
      <c r="R248" s="148">
        <f t="shared" ca="1" si="142"/>
        <v>2575.5622467557964</v>
      </c>
      <c r="S248" s="148"/>
      <c r="V248" s="102">
        <f t="shared" ca="1" si="122"/>
        <v>364.73393917826388</v>
      </c>
      <c r="W248" s="3">
        <f t="shared" ca="1" si="123"/>
        <v>1679.650380228419</v>
      </c>
      <c r="X248" s="166">
        <f t="shared" ca="1" si="124"/>
        <v>2940.2961859340603</v>
      </c>
      <c r="Y248" s="166">
        <f t="shared" ca="1" si="125"/>
        <v>4102.9266709033091</v>
      </c>
      <c r="Z248" s="166">
        <f t="shared" ca="1" si="143"/>
        <v>2108.3566070167826</v>
      </c>
      <c r="AA248" s="166">
        <f t="shared" ca="1" si="144"/>
        <v>2529.1206355970476</v>
      </c>
      <c r="AB248" s="166">
        <f t="shared" ca="1" si="145"/>
        <v>2940.2961859340603</v>
      </c>
      <c r="AC248" s="114"/>
      <c r="AD248" s="2">
        <f t="shared" si="146"/>
        <v>0</v>
      </c>
      <c r="AE248" s="2">
        <f t="shared" ca="1" si="126"/>
        <v>0</v>
      </c>
      <c r="AF248" s="134">
        <f t="shared" ca="1" si="127"/>
        <v>199.19018917826386</v>
      </c>
      <c r="AG248" s="135">
        <f t="shared" ca="1" si="128"/>
        <v>54.612463437604461</v>
      </c>
      <c r="AH248" s="134">
        <f t="shared" ca="1" si="129"/>
        <v>165.54374999999999</v>
      </c>
      <c r="AI248" s="135">
        <f t="shared" ca="1" si="130"/>
        <v>45.387536562395532</v>
      </c>
      <c r="AK248" s="136">
        <f t="shared" ca="1" si="147"/>
        <v>364.73393917826388</v>
      </c>
      <c r="AL248" s="102">
        <f t="shared" ca="1" si="131"/>
        <v>0</v>
      </c>
      <c r="AM248" s="3">
        <f t="shared" ca="1" si="148"/>
        <v>0</v>
      </c>
      <c r="AN248" s="142">
        <f t="shared" ca="1" si="132"/>
        <v>364.73393917826388</v>
      </c>
      <c r="AS248" s="148">
        <f t="shared" ca="1" si="133"/>
        <v>3910.7243121841657</v>
      </c>
      <c r="AT248" s="2">
        <f t="shared" ca="1" si="149"/>
        <v>409.53009231242572</v>
      </c>
      <c r="AU248" s="102">
        <f t="shared" ca="1" si="150"/>
        <v>48.83646006834153</v>
      </c>
      <c r="AV248" s="102">
        <f t="shared" ca="1" si="151"/>
        <v>792.53409906676234</v>
      </c>
    </row>
    <row r="249" spans="1:48" x14ac:dyDescent="0.25">
      <c r="A249" s="2">
        <v>200</v>
      </c>
      <c r="B249" s="127">
        <f ca="1">Auswahlblatt!$B$4*A249/250</f>
        <v>84</v>
      </c>
      <c r="C249" s="134">
        <f t="shared" ca="1" si="134"/>
        <v>201.19713055555553</v>
      </c>
      <c r="D249" s="131">
        <f t="shared" ca="1" si="135"/>
        <v>54.860840779673403</v>
      </c>
      <c r="E249" s="134">
        <f ca="1">($B$8+Auswahlblatt!$B$11)*9.81*$B$37</f>
        <v>165.54374999999999</v>
      </c>
      <c r="F249" s="135">
        <f t="shared" ca="1" si="136"/>
        <v>45.139159220326597</v>
      </c>
      <c r="G249" s="136">
        <f t="shared" ca="1" si="137"/>
        <v>366.74088055555552</v>
      </c>
      <c r="J249" s="168">
        <f t="shared" ca="1" si="138"/>
        <v>201.19713055555553</v>
      </c>
      <c r="K249" s="168">
        <f t="shared" ca="1" si="139"/>
        <v>165.54374999999999</v>
      </c>
      <c r="L249" s="148">
        <f t="shared" ca="1" si="119"/>
        <v>1314.9164410501551</v>
      </c>
      <c r="M249" s="148">
        <f t="shared" ca="1" si="120"/>
        <v>2575.5622467557964</v>
      </c>
      <c r="N249" s="148">
        <f t="shared" ca="1" si="121"/>
        <v>3738.1927317250456</v>
      </c>
      <c r="O249" s="148">
        <f t="shared" ca="1" si="140"/>
        <v>1743.6226678385185</v>
      </c>
      <c r="P249" s="148"/>
      <c r="Q249" s="148">
        <f t="shared" ca="1" si="141"/>
        <v>2164.3866964187837</v>
      </c>
      <c r="R249" s="148">
        <f t="shared" ca="1" si="142"/>
        <v>2575.5622467557964</v>
      </c>
      <c r="S249" s="148"/>
      <c r="V249" s="102">
        <f t="shared" ca="1" si="122"/>
        <v>366.74088055555552</v>
      </c>
      <c r="W249" s="3">
        <f t="shared" ca="1" si="123"/>
        <v>1681.6573216057106</v>
      </c>
      <c r="X249" s="166">
        <f t="shared" ca="1" si="124"/>
        <v>2942.303127311352</v>
      </c>
      <c r="Y249" s="166">
        <f t="shared" ca="1" si="125"/>
        <v>4104.9336122806008</v>
      </c>
      <c r="Z249" s="166">
        <f t="shared" ca="1" si="143"/>
        <v>2110.3635483940739</v>
      </c>
      <c r="AA249" s="166">
        <f t="shared" ca="1" si="144"/>
        <v>2531.1275769743393</v>
      </c>
      <c r="AB249" s="166">
        <f t="shared" ca="1" si="145"/>
        <v>2942.303127311352</v>
      </c>
      <c r="AC249" s="114"/>
      <c r="AD249" s="2">
        <f t="shared" si="146"/>
        <v>0</v>
      </c>
      <c r="AE249" s="2">
        <f t="shared" ca="1" si="126"/>
        <v>0</v>
      </c>
      <c r="AF249" s="134">
        <f t="shared" ca="1" si="127"/>
        <v>201.19713055555553</v>
      </c>
      <c r="AG249" s="135">
        <f t="shared" ca="1" si="128"/>
        <v>54.860840779673403</v>
      </c>
      <c r="AH249" s="134">
        <f t="shared" ca="1" si="129"/>
        <v>165.54374999999999</v>
      </c>
      <c r="AI249" s="135">
        <f t="shared" ca="1" si="130"/>
        <v>45.139159220326597</v>
      </c>
      <c r="AK249" s="136">
        <f t="shared" ca="1" si="147"/>
        <v>366.74088055555552</v>
      </c>
      <c r="AL249" s="102">
        <f t="shared" ca="1" si="131"/>
        <v>0</v>
      </c>
      <c r="AM249" s="3">
        <f t="shared" ca="1" si="148"/>
        <v>0</v>
      </c>
      <c r="AN249" s="142">
        <f t="shared" ca="1" si="132"/>
        <v>366.74088055555552</v>
      </c>
      <c r="AS249" s="148">
        <f t="shared" ca="1" si="133"/>
        <v>3930.3761931499148</v>
      </c>
      <c r="AT249" s="2">
        <f t="shared" ca="1" si="149"/>
        <v>411.58803247479966</v>
      </c>
      <c r="AU249" s="102">
        <f t="shared" ca="1" si="150"/>
        <v>48.592277767999832</v>
      </c>
      <c r="AV249" s="102">
        <f t="shared" ca="1" si="151"/>
        <v>788.5714285714289</v>
      </c>
    </row>
    <row r="250" spans="1:48" x14ac:dyDescent="0.25">
      <c r="A250" s="2">
        <v>201</v>
      </c>
      <c r="B250" s="127">
        <f ca="1">Auswahlblatt!$B$4*A250/250</f>
        <v>84.42</v>
      </c>
      <c r="C250" s="134">
        <f t="shared" ca="1" si="134"/>
        <v>203.21413178937496</v>
      </c>
      <c r="D250" s="131">
        <f t="shared" ca="1" si="135"/>
        <v>55.107739203645188</v>
      </c>
      <c r="E250" s="134">
        <f ca="1">($B$8+Auswahlblatt!$B$11)*9.81*$B$37</f>
        <v>165.54374999999999</v>
      </c>
      <c r="F250" s="135">
        <f t="shared" ca="1" si="136"/>
        <v>44.892260796354812</v>
      </c>
      <c r="G250" s="136">
        <f t="shared" ca="1" si="137"/>
        <v>368.75788178937495</v>
      </c>
      <c r="J250" s="168">
        <f t="shared" ca="1" si="138"/>
        <v>203.21413178937496</v>
      </c>
      <c r="K250" s="168">
        <f t="shared" ca="1" si="139"/>
        <v>165.54374999999999</v>
      </c>
      <c r="L250" s="148">
        <f t="shared" ca="1" si="119"/>
        <v>1314.9164410501551</v>
      </c>
      <c r="M250" s="148">
        <f t="shared" ca="1" si="120"/>
        <v>2575.5622467557964</v>
      </c>
      <c r="N250" s="148">
        <f t="shared" ca="1" si="121"/>
        <v>3738.1927317250456</v>
      </c>
      <c r="O250" s="148">
        <f t="shared" ca="1" si="140"/>
        <v>1743.6226678385185</v>
      </c>
      <c r="P250" s="148"/>
      <c r="Q250" s="148">
        <f t="shared" ca="1" si="141"/>
        <v>2164.3866964187837</v>
      </c>
      <c r="R250" s="148">
        <f t="shared" ca="1" si="142"/>
        <v>2575.5622467557964</v>
      </c>
      <c r="S250" s="148"/>
      <c r="V250" s="102">
        <f t="shared" ca="1" si="122"/>
        <v>368.75788178937495</v>
      </c>
      <c r="W250" s="3">
        <f t="shared" ca="1" si="123"/>
        <v>1683.6743228395301</v>
      </c>
      <c r="X250" s="166">
        <f t="shared" ca="1" si="124"/>
        <v>2944.3201285451714</v>
      </c>
      <c r="Y250" s="166">
        <f t="shared" ca="1" si="125"/>
        <v>4106.9506135144202</v>
      </c>
      <c r="Z250" s="166">
        <f t="shared" ca="1" si="143"/>
        <v>2112.3805496278933</v>
      </c>
      <c r="AA250" s="166">
        <f t="shared" ca="1" si="144"/>
        <v>2533.1445782081587</v>
      </c>
      <c r="AB250" s="166">
        <f t="shared" ca="1" si="145"/>
        <v>2944.3201285451714</v>
      </c>
      <c r="AC250" s="114"/>
      <c r="AD250" s="2">
        <f t="shared" si="146"/>
        <v>0</v>
      </c>
      <c r="AE250" s="2">
        <f t="shared" ca="1" si="126"/>
        <v>0</v>
      </c>
      <c r="AF250" s="134">
        <f t="shared" ca="1" si="127"/>
        <v>203.21413178937496</v>
      </c>
      <c r="AG250" s="135">
        <f t="shared" ca="1" si="128"/>
        <v>55.107739203645188</v>
      </c>
      <c r="AH250" s="134">
        <f t="shared" ca="1" si="129"/>
        <v>165.54374999999999</v>
      </c>
      <c r="AI250" s="135">
        <f t="shared" ca="1" si="130"/>
        <v>44.892260796354812</v>
      </c>
      <c r="AK250" s="136">
        <f t="shared" ca="1" si="147"/>
        <v>368.75788178937495</v>
      </c>
      <c r="AL250" s="102">
        <f t="shared" ca="1" si="131"/>
        <v>0</v>
      </c>
      <c r="AM250" s="3">
        <f t="shared" ca="1" si="148"/>
        <v>0</v>
      </c>
      <c r="AN250" s="142">
        <f t="shared" ca="1" si="132"/>
        <v>368.75788178937495</v>
      </c>
      <c r="AS250" s="148">
        <f t="shared" ca="1" si="133"/>
        <v>3950.0280741156648</v>
      </c>
      <c r="AT250" s="2">
        <f t="shared" ca="1" si="149"/>
        <v>413.64597263717371</v>
      </c>
      <c r="AU250" s="102">
        <f t="shared" ca="1" si="150"/>
        <v>48.350525142288383</v>
      </c>
      <c r="AV250" s="102">
        <f t="shared" ca="1" si="151"/>
        <v>784.64818763326241</v>
      </c>
    </row>
    <row r="251" spans="1:48" x14ac:dyDescent="0.25">
      <c r="A251" s="2">
        <v>202</v>
      </c>
      <c r="B251" s="127">
        <f ca="1">Auswahlblatt!$B$4*A251/250</f>
        <v>84.84</v>
      </c>
      <c r="C251" s="134">
        <f t="shared" ca="1" si="134"/>
        <v>205.24119287972221</v>
      </c>
      <c r="D251" s="131">
        <f t="shared" ca="1" si="135"/>
        <v>55.353162748655571</v>
      </c>
      <c r="E251" s="134">
        <f ca="1">($B$8+Auswahlblatt!$B$11)*9.81*$B$37</f>
        <v>165.54374999999999</v>
      </c>
      <c r="F251" s="135">
        <f t="shared" ca="1" si="136"/>
        <v>44.646837251344436</v>
      </c>
      <c r="G251" s="136">
        <f t="shared" ca="1" si="137"/>
        <v>370.78494287972217</v>
      </c>
      <c r="J251" s="168">
        <f t="shared" ca="1" si="138"/>
        <v>205.24119287972221</v>
      </c>
      <c r="K251" s="168">
        <f t="shared" ca="1" si="139"/>
        <v>165.54374999999999</v>
      </c>
      <c r="L251" s="148">
        <f t="shared" ca="1" si="119"/>
        <v>1314.9164410501551</v>
      </c>
      <c r="M251" s="148">
        <f t="shared" ca="1" si="120"/>
        <v>2575.5622467557964</v>
      </c>
      <c r="N251" s="148">
        <f t="shared" ca="1" si="121"/>
        <v>3738.1927317250456</v>
      </c>
      <c r="O251" s="148">
        <f t="shared" ca="1" si="140"/>
        <v>1743.6226678385185</v>
      </c>
      <c r="P251" s="148"/>
      <c r="Q251" s="148">
        <f t="shared" ca="1" si="141"/>
        <v>2164.3866964187837</v>
      </c>
      <c r="R251" s="148">
        <f t="shared" ca="1" si="142"/>
        <v>2575.5622467557964</v>
      </c>
      <c r="S251" s="148"/>
      <c r="V251" s="102">
        <f t="shared" ca="1" si="122"/>
        <v>370.78494287972217</v>
      </c>
      <c r="W251" s="3">
        <f t="shared" ca="1" si="123"/>
        <v>1685.7013839298772</v>
      </c>
      <c r="X251" s="166">
        <f t="shared" ca="1" si="124"/>
        <v>2946.3471896355186</v>
      </c>
      <c r="Y251" s="166">
        <f t="shared" ca="1" si="125"/>
        <v>4108.9776746047683</v>
      </c>
      <c r="Z251" s="166">
        <f t="shared" ca="1" si="143"/>
        <v>2114.4076107182409</v>
      </c>
      <c r="AA251" s="166">
        <f t="shared" ca="1" si="144"/>
        <v>2535.1716392985059</v>
      </c>
      <c r="AB251" s="166">
        <f t="shared" ca="1" si="145"/>
        <v>2946.3471896355186</v>
      </c>
      <c r="AC251" s="114"/>
      <c r="AD251" s="2">
        <f t="shared" si="146"/>
        <v>0</v>
      </c>
      <c r="AE251" s="2">
        <f t="shared" ca="1" si="126"/>
        <v>0</v>
      </c>
      <c r="AF251" s="134">
        <f t="shared" ca="1" si="127"/>
        <v>205.24119287972221</v>
      </c>
      <c r="AG251" s="135">
        <f t="shared" ca="1" si="128"/>
        <v>55.353162748655571</v>
      </c>
      <c r="AH251" s="134">
        <f t="shared" ca="1" si="129"/>
        <v>165.54374999999999</v>
      </c>
      <c r="AI251" s="135">
        <f t="shared" ca="1" si="130"/>
        <v>44.646837251344436</v>
      </c>
      <c r="AK251" s="136">
        <f t="shared" ca="1" si="147"/>
        <v>370.78494287972217</v>
      </c>
      <c r="AL251" s="102">
        <f t="shared" ca="1" si="131"/>
        <v>0</v>
      </c>
      <c r="AM251" s="3">
        <f t="shared" ca="1" si="148"/>
        <v>0</v>
      </c>
      <c r="AN251" s="142">
        <f t="shared" ca="1" si="132"/>
        <v>370.78494287972217</v>
      </c>
      <c r="AS251" s="148">
        <f t="shared" ca="1" si="133"/>
        <v>3969.6799550814144</v>
      </c>
      <c r="AT251" s="2">
        <f t="shared" ca="1" si="149"/>
        <v>415.70391279954771</v>
      </c>
      <c r="AU251" s="102">
        <f t="shared" ca="1" si="150"/>
        <v>48.111166106930519</v>
      </c>
      <c r="AV251" s="102">
        <f t="shared" ca="1" si="151"/>
        <v>780.7637906647808</v>
      </c>
    </row>
    <row r="252" spans="1:48" x14ac:dyDescent="0.25">
      <c r="A252" s="2">
        <v>203</v>
      </c>
      <c r="B252" s="127">
        <f ca="1">Auswahlblatt!$B$4*A252/250</f>
        <v>85.26</v>
      </c>
      <c r="C252" s="134">
        <f t="shared" ca="1" si="134"/>
        <v>207.27831382659721</v>
      </c>
      <c r="D252" s="131">
        <f t="shared" ca="1" si="135"/>
        <v>55.597115604993853</v>
      </c>
      <c r="E252" s="134">
        <f ca="1">($B$8+Auswahlblatt!$B$11)*9.81*$B$37</f>
        <v>165.54374999999999</v>
      </c>
      <c r="F252" s="135">
        <f t="shared" ca="1" si="136"/>
        <v>44.402884395006154</v>
      </c>
      <c r="G252" s="136">
        <f t="shared" ca="1" si="137"/>
        <v>372.82206382659717</v>
      </c>
      <c r="J252" s="168">
        <f t="shared" ca="1" si="138"/>
        <v>207.27831382659721</v>
      </c>
      <c r="K252" s="168">
        <f t="shared" ca="1" si="139"/>
        <v>165.54374999999999</v>
      </c>
      <c r="L252" s="148">
        <f t="shared" ca="1" si="119"/>
        <v>1314.9164410501551</v>
      </c>
      <c r="M252" s="148">
        <f t="shared" ca="1" si="120"/>
        <v>2575.5622467557964</v>
      </c>
      <c r="N252" s="148">
        <f t="shared" ca="1" si="121"/>
        <v>3738.1927317250456</v>
      </c>
      <c r="O252" s="148">
        <f t="shared" ca="1" si="140"/>
        <v>1743.6226678385185</v>
      </c>
      <c r="P252" s="148"/>
      <c r="Q252" s="148">
        <f t="shared" ca="1" si="141"/>
        <v>2164.3866964187837</v>
      </c>
      <c r="R252" s="148">
        <f t="shared" ca="1" si="142"/>
        <v>2575.5622467557964</v>
      </c>
      <c r="S252" s="148"/>
      <c r="V252" s="102">
        <f t="shared" ca="1" si="122"/>
        <v>372.82206382659717</v>
      </c>
      <c r="W252" s="3">
        <f t="shared" ca="1" si="123"/>
        <v>1687.7385048767524</v>
      </c>
      <c r="X252" s="166">
        <f t="shared" ca="1" si="124"/>
        <v>2948.3843105823935</v>
      </c>
      <c r="Y252" s="166">
        <f t="shared" ca="1" si="125"/>
        <v>4111.0147955516431</v>
      </c>
      <c r="Z252" s="166">
        <f t="shared" ca="1" si="143"/>
        <v>2116.4447316651158</v>
      </c>
      <c r="AA252" s="166">
        <f t="shared" ca="1" si="144"/>
        <v>2537.2087602453807</v>
      </c>
      <c r="AB252" s="166">
        <f t="shared" ca="1" si="145"/>
        <v>2948.3843105823935</v>
      </c>
      <c r="AC252" s="114"/>
      <c r="AD252" s="2">
        <f t="shared" si="146"/>
        <v>0</v>
      </c>
      <c r="AE252" s="2">
        <f t="shared" ca="1" si="126"/>
        <v>0</v>
      </c>
      <c r="AF252" s="134">
        <f t="shared" ca="1" si="127"/>
        <v>207.27831382659721</v>
      </c>
      <c r="AG252" s="135">
        <f t="shared" ca="1" si="128"/>
        <v>55.597115604993853</v>
      </c>
      <c r="AH252" s="134">
        <f t="shared" ca="1" si="129"/>
        <v>165.54374999999999</v>
      </c>
      <c r="AI252" s="135">
        <f t="shared" ca="1" si="130"/>
        <v>44.402884395006154</v>
      </c>
      <c r="AK252" s="136">
        <f t="shared" ca="1" si="147"/>
        <v>372.82206382659717</v>
      </c>
      <c r="AL252" s="102">
        <f t="shared" ca="1" si="131"/>
        <v>0</v>
      </c>
      <c r="AM252" s="3">
        <f t="shared" ca="1" si="148"/>
        <v>0</v>
      </c>
      <c r="AN252" s="142">
        <f t="shared" ca="1" si="132"/>
        <v>372.82206382659717</v>
      </c>
      <c r="AS252" s="148">
        <f t="shared" ca="1" si="133"/>
        <v>3989.3318360471635</v>
      </c>
      <c r="AT252" s="2">
        <f t="shared" ca="1" si="149"/>
        <v>417.76185296192165</v>
      </c>
      <c r="AU252" s="102">
        <f t="shared" ca="1" si="150"/>
        <v>47.874165288669786</v>
      </c>
      <c r="AV252" s="102">
        <f t="shared" ca="1" si="151"/>
        <v>776.91766361717112</v>
      </c>
    </row>
    <row r="253" spans="1:48" x14ac:dyDescent="0.25">
      <c r="A253" s="2">
        <v>204</v>
      </c>
      <c r="B253" s="127">
        <f ca="1">Auswahlblatt!$B$4*A253/250</f>
        <v>85.68</v>
      </c>
      <c r="C253" s="134">
        <f t="shared" ca="1" si="134"/>
        <v>209.32549463000004</v>
      </c>
      <c r="D253" s="131">
        <f t="shared" ca="1" si="135"/>
        <v>55.839602108891739</v>
      </c>
      <c r="E253" s="134">
        <f ca="1">($B$8+Auswahlblatt!$B$11)*9.81*$B$37</f>
        <v>165.54374999999999</v>
      </c>
      <c r="F253" s="135">
        <f t="shared" ca="1" si="136"/>
        <v>44.160397891108261</v>
      </c>
      <c r="G253" s="136">
        <f t="shared" ca="1" si="137"/>
        <v>374.86924463000003</v>
      </c>
      <c r="J253" s="168">
        <f t="shared" ca="1" si="138"/>
        <v>209.32549463000004</v>
      </c>
      <c r="K253" s="168">
        <f t="shared" ca="1" si="139"/>
        <v>165.54374999999999</v>
      </c>
      <c r="L253" s="148">
        <f t="shared" ca="1" si="119"/>
        <v>1314.9164410501551</v>
      </c>
      <c r="M253" s="148">
        <f t="shared" ca="1" si="120"/>
        <v>2575.5622467557964</v>
      </c>
      <c r="N253" s="148">
        <f t="shared" ca="1" si="121"/>
        <v>3738.1927317250456</v>
      </c>
      <c r="O253" s="148">
        <f t="shared" ca="1" si="140"/>
        <v>1743.6226678385185</v>
      </c>
      <c r="P253" s="148"/>
      <c r="Q253" s="148">
        <f t="shared" ca="1" si="141"/>
        <v>2164.3866964187837</v>
      </c>
      <c r="R253" s="148">
        <f t="shared" ca="1" si="142"/>
        <v>2575.5622467557964</v>
      </c>
      <c r="S253" s="148"/>
      <c r="V253" s="102">
        <f t="shared" ca="1" si="122"/>
        <v>374.86924463000003</v>
      </c>
      <c r="W253" s="3">
        <f t="shared" ca="1" si="123"/>
        <v>1689.785685680155</v>
      </c>
      <c r="X253" s="166">
        <f t="shared" ca="1" si="124"/>
        <v>2950.4314913857966</v>
      </c>
      <c r="Y253" s="166">
        <f t="shared" ca="1" si="125"/>
        <v>4113.0619763550458</v>
      </c>
      <c r="Z253" s="166">
        <f t="shared" ca="1" si="143"/>
        <v>2118.4919124685184</v>
      </c>
      <c r="AA253" s="166">
        <f t="shared" ca="1" si="144"/>
        <v>2539.2559410487838</v>
      </c>
      <c r="AB253" s="166">
        <f t="shared" ca="1" si="145"/>
        <v>2950.4314913857966</v>
      </c>
      <c r="AC253" s="114"/>
      <c r="AD253" s="2">
        <f t="shared" si="146"/>
        <v>0</v>
      </c>
      <c r="AE253" s="2">
        <f t="shared" ca="1" si="126"/>
        <v>0</v>
      </c>
      <c r="AF253" s="134">
        <f t="shared" ca="1" si="127"/>
        <v>209.32549463000004</v>
      </c>
      <c r="AG253" s="135">
        <f t="shared" ca="1" si="128"/>
        <v>55.839602108891739</v>
      </c>
      <c r="AH253" s="134">
        <f t="shared" ca="1" si="129"/>
        <v>165.54374999999999</v>
      </c>
      <c r="AI253" s="135">
        <f t="shared" ca="1" si="130"/>
        <v>44.160397891108261</v>
      </c>
      <c r="AK253" s="136">
        <f t="shared" ca="1" si="147"/>
        <v>374.86924463000003</v>
      </c>
      <c r="AL253" s="102">
        <f t="shared" ca="1" si="131"/>
        <v>0</v>
      </c>
      <c r="AM253" s="3">
        <f t="shared" ca="1" si="148"/>
        <v>0</v>
      </c>
      <c r="AN253" s="142">
        <f t="shared" ca="1" si="132"/>
        <v>374.86924463000003</v>
      </c>
      <c r="AS253" s="148">
        <f t="shared" ca="1" si="133"/>
        <v>4008.983717012914</v>
      </c>
      <c r="AT253" s="2">
        <f t="shared" ca="1" si="149"/>
        <v>419.81979312429576</v>
      </c>
      <c r="AU253" s="102">
        <f t="shared" ca="1" si="150"/>
        <v>47.639488007842957</v>
      </c>
      <c r="AV253" s="102">
        <f t="shared" ca="1" si="151"/>
        <v>773.10924369747886</v>
      </c>
    </row>
    <row r="254" spans="1:48" x14ac:dyDescent="0.25">
      <c r="A254" s="2">
        <v>205</v>
      </c>
      <c r="B254" s="127">
        <f ca="1">Auswahlblatt!$B$4*A254/250</f>
        <v>86.1</v>
      </c>
      <c r="C254" s="134">
        <f t="shared" ca="1" si="134"/>
        <v>211.38273528993057</v>
      </c>
      <c r="D254" s="131">
        <f t="shared" ca="1" si="135"/>
        <v>56.0806267374222</v>
      </c>
      <c r="E254" s="134">
        <f ca="1">($B$8+Auswahlblatt!$B$11)*9.81*$B$37</f>
        <v>165.54374999999999</v>
      </c>
      <c r="F254" s="135">
        <f t="shared" ca="1" si="136"/>
        <v>43.919373262577793</v>
      </c>
      <c r="G254" s="136">
        <f t="shared" ca="1" si="137"/>
        <v>376.92648528993055</v>
      </c>
      <c r="J254" s="168">
        <f t="shared" ca="1" si="138"/>
        <v>211.38273528993057</v>
      </c>
      <c r="K254" s="168">
        <f t="shared" ca="1" si="139"/>
        <v>165.54374999999999</v>
      </c>
      <c r="L254" s="148">
        <f t="shared" ca="1" si="119"/>
        <v>1314.9164410501551</v>
      </c>
      <c r="M254" s="148">
        <f t="shared" ca="1" si="120"/>
        <v>2575.5622467557964</v>
      </c>
      <c r="N254" s="148">
        <f t="shared" ca="1" si="121"/>
        <v>3738.1927317250456</v>
      </c>
      <c r="O254" s="148">
        <f t="shared" ca="1" si="140"/>
        <v>1743.6226678385185</v>
      </c>
      <c r="P254" s="148"/>
      <c r="Q254" s="148">
        <f t="shared" ca="1" si="141"/>
        <v>2164.3866964187837</v>
      </c>
      <c r="R254" s="148">
        <f t="shared" ca="1" si="142"/>
        <v>2575.5622467557964</v>
      </c>
      <c r="S254" s="148"/>
      <c r="V254" s="102">
        <f t="shared" ca="1" si="122"/>
        <v>376.92648528993055</v>
      </c>
      <c r="W254" s="3">
        <f t="shared" ca="1" si="123"/>
        <v>1691.8429263400856</v>
      </c>
      <c r="X254" s="166">
        <f t="shared" ca="1" si="124"/>
        <v>2952.4887320457269</v>
      </c>
      <c r="Y254" s="166">
        <f t="shared" ca="1" si="125"/>
        <v>4115.1192170149761</v>
      </c>
      <c r="Z254" s="166">
        <f t="shared" ca="1" si="143"/>
        <v>2120.5491531284492</v>
      </c>
      <c r="AA254" s="166">
        <f t="shared" ca="1" si="144"/>
        <v>2541.3131817087142</v>
      </c>
      <c r="AB254" s="166">
        <f t="shared" ca="1" si="145"/>
        <v>2952.4887320457269</v>
      </c>
      <c r="AC254" s="114"/>
      <c r="AD254" s="2">
        <f t="shared" si="146"/>
        <v>0</v>
      </c>
      <c r="AE254" s="2">
        <f t="shared" ca="1" si="126"/>
        <v>0</v>
      </c>
      <c r="AF254" s="134">
        <f t="shared" ca="1" si="127"/>
        <v>211.38273528993057</v>
      </c>
      <c r="AG254" s="135">
        <f t="shared" ca="1" si="128"/>
        <v>56.0806267374222</v>
      </c>
      <c r="AH254" s="134">
        <f t="shared" ca="1" si="129"/>
        <v>165.54374999999999</v>
      </c>
      <c r="AI254" s="135">
        <f t="shared" ca="1" si="130"/>
        <v>43.919373262577793</v>
      </c>
      <c r="AK254" s="136">
        <f t="shared" ca="1" si="147"/>
        <v>376.92648528993055</v>
      </c>
      <c r="AL254" s="102">
        <f t="shared" ca="1" si="131"/>
        <v>0</v>
      </c>
      <c r="AM254" s="3">
        <f t="shared" ca="1" si="148"/>
        <v>0</v>
      </c>
      <c r="AN254" s="142">
        <f t="shared" ca="1" si="132"/>
        <v>376.92648528993055</v>
      </c>
      <c r="AS254" s="148">
        <f t="shared" ca="1" si="133"/>
        <v>4028.6355979786636</v>
      </c>
      <c r="AT254" s="2">
        <f t="shared" ca="1" si="149"/>
        <v>421.87773328666975</v>
      </c>
      <c r="AU254" s="102">
        <f t="shared" ca="1" si="150"/>
        <v>47.407100261463242</v>
      </c>
      <c r="AV254" s="102">
        <f t="shared" ca="1" si="151"/>
        <v>769.33797909407679</v>
      </c>
    </row>
    <row r="255" spans="1:48" x14ac:dyDescent="0.25">
      <c r="A255" s="2">
        <v>206</v>
      </c>
      <c r="B255" s="127">
        <f ca="1">Auswahlblatt!$B$4*A255/250</f>
        <v>86.52</v>
      </c>
      <c r="C255" s="134">
        <f t="shared" ca="1" si="134"/>
        <v>213.45003580638894</v>
      </c>
      <c r="D255" s="131">
        <f t="shared" ca="1" si="135"/>
        <v>56.320194103507305</v>
      </c>
      <c r="E255" s="134">
        <f ca="1">($B$8+Auswahlblatt!$B$11)*9.81*$B$37</f>
        <v>165.54374999999999</v>
      </c>
      <c r="F255" s="135">
        <f t="shared" ca="1" si="136"/>
        <v>43.679805896492702</v>
      </c>
      <c r="G255" s="136">
        <f t="shared" ca="1" si="137"/>
        <v>378.99378580638893</v>
      </c>
      <c r="J255" s="168">
        <f t="shared" ca="1" si="138"/>
        <v>213.45003580638894</v>
      </c>
      <c r="K255" s="168">
        <f t="shared" ca="1" si="139"/>
        <v>165.54374999999999</v>
      </c>
      <c r="L255" s="148">
        <f t="shared" ca="1" si="119"/>
        <v>1314.9164410501551</v>
      </c>
      <c r="M255" s="148">
        <f t="shared" ca="1" si="120"/>
        <v>2575.5622467557964</v>
      </c>
      <c r="N255" s="148">
        <f t="shared" ca="1" si="121"/>
        <v>3738.1927317250456</v>
      </c>
      <c r="O255" s="148">
        <f t="shared" ca="1" si="140"/>
        <v>1743.6226678385185</v>
      </c>
      <c r="P255" s="148"/>
      <c r="Q255" s="148">
        <f t="shared" ca="1" si="141"/>
        <v>2164.3866964187837</v>
      </c>
      <c r="R255" s="148">
        <f t="shared" ca="1" si="142"/>
        <v>2575.5622467557964</v>
      </c>
      <c r="S255" s="148"/>
      <c r="V255" s="102">
        <f t="shared" ca="1" si="122"/>
        <v>378.99378580638893</v>
      </c>
      <c r="W255" s="3">
        <f t="shared" ca="1" si="123"/>
        <v>1693.9102268565439</v>
      </c>
      <c r="X255" s="166">
        <f t="shared" ca="1" si="124"/>
        <v>2954.5560325621855</v>
      </c>
      <c r="Y255" s="166">
        <f t="shared" ca="1" si="125"/>
        <v>4117.1865175314342</v>
      </c>
      <c r="Z255" s="166">
        <f t="shared" ca="1" si="143"/>
        <v>2122.6164536449073</v>
      </c>
      <c r="AA255" s="166">
        <f t="shared" ca="1" si="144"/>
        <v>2543.3804822251727</v>
      </c>
      <c r="AB255" s="166">
        <f t="shared" ca="1" si="145"/>
        <v>2954.5560325621855</v>
      </c>
      <c r="AC255" s="114"/>
      <c r="AD255" s="2">
        <f t="shared" si="146"/>
        <v>0</v>
      </c>
      <c r="AE255" s="2">
        <f t="shared" ca="1" si="126"/>
        <v>0</v>
      </c>
      <c r="AF255" s="134">
        <f t="shared" ca="1" si="127"/>
        <v>213.45003580638894</v>
      </c>
      <c r="AG255" s="135">
        <f t="shared" ca="1" si="128"/>
        <v>56.320194103507305</v>
      </c>
      <c r="AH255" s="134">
        <f t="shared" ca="1" si="129"/>
        <v>165.54374999999999</v>
      </c>
      <c r="AI255" s="135">
        <f t="shared" ca="1" si="130"/>
        <v>43.679805896492702</v>
      </c>
      <c r="AK255" s="136">
        <f t="shared" ca="1" si="147"/>
        <v>378.99378580638893</v>
      </c>
      <c r="AL255" s="102">
        <f t="shared" ca="1" si="131"/>
        <v>0</v>
      </c>
      <c r="AM255" s="3">
        <f t="shared" ca="1" si="148"/>
        <v>0</v>
      </c>
      <c r="AN255" s="142">
        <f t="shared" ca="1" si="132"/>
        <v>378.99378580638893</v>
      </c>
      <c r="AS255" s="148">
        <f t="shared" ca="1" si="133"/>
        <v>4048.2874789444127</v>
      </c>
      <c r="AT255" s="2">
        <f t="shared" ca="1" si="149"/>
        <v>423.93567344904369</v>
      </c>
      <c r="AU255" s="102">
        <f t="shared" ca="1" si="150"/>
        <v>47.176968706795947</v>
      </c>
      <c r="AV255" s="102">
        <f t="shared" ca="1" si="151"/>
        <v>765.60332871012486</v>
      </c>
    </row>
    <row r="256" spans="1:48" x14ac:dyDescent="0.25">
      <c r="A256" s="2">
        <v>207</v>
      </c>
      <c r="B256" s="127">
        <f ca="1">Auswahlblatt!$B$4*A256/250</f>
        <v>86.94</v>
      </c>
      <c r="C256" s="134">
        <f t="shared" ca="1" si="134"/>
        <v>215.52739617937499</v>
      </c>
      <c r="D256" s="131">
        <f t="shared" ca="1" si="135"/>
        <v>56.558308951033396</v>
      </c>
      <c r="E256" s="134">
        <f ca="1">($B$8+Auswahlblatt!$B$11)*9.81*$B$37</f>
        <v>165.54374999999999</v>
      </c>
      <c r="F256" s="135">
        <f t="shared" ca="1" si="136"/>
        <v>43.441691048966611</v>
      </c>
      <c r="G256" s="136">
        <f t="shared" ca="1" si="137"/>
        <v>381.07114617937498</v>
      </c>
      <c r="J256" s="168">
        <f t="shared" ca="1" si="138"/>
        <v>215.52739617937499</v>
      </c>
      <c r="K256" s="168">
        <f t="shared" ca="1" si="139"/>
        <v>165.54374999999999</v>
      </c>
      <c r="L256" s="148">
        <f t="shared" ca="1" si="119"/>
        <v>1314.9164410501551</v>
      </c>
      <c r="M256" s="148">
        <f t="shared" ca="1" si="120"/>
        <v>2575.5622467557964</v>
      </c>
      <c r="N256" s="148">
        <f t="shared" ca="1" si="121"/>
        <v>3738.1927317250456</v>
      </c>
      <c r="O256" s="148">
        <f t="shared" ca="1" si="140"/>
        <v>1743.6226678385185</v>
      </c>
      <c r="P256" s="148"/>
      <c r="Q256" s="148">
        <f t="shared" ca="1" si="141"/>
        <v>2164.3866964187837</v>
      </c>
      <c r="R256" s="148">
        <f t="shared" ca="1" si="142"/>
        <v>2575.5622467557964</v>
      </c>
      <c r="S256" s="148"/>
      <c r="V256" s="102">
        <f t="shared" ca="1" si="122"/>
        <v>381.07114617937498</v>
      </c>
      <c r="W256" s="3">
        <f t="shared" ca="1" si="123"/>
        <v>1695.9875872295302</v>
      </c>
      <c r="X256" s="166">
        <f t="shared" ca="1" si="124"/>
        <v>2956.6333929351713</v>
      </c>
      <c r="Y256" s="166">
        <f t="shared" ca="1" si="125"/>
        <v>4119.263877904421</v>
      </c>
      <c r="Z256" s="166">
        <f t="shared" ca="1" si="143"/>
        <v>2124.6938140178936</v>
      </c>
      <c r="AA256" s="166">
        <f t="shared" ca="1" si="144"/>
        <v>2545.4578425981585</v>
      </c>
      <c r="AB256" s="166">
        <f t="shared" ca="1" si="145"/>
        <v>2956.6333929351713</v>
      </c>
      <c r="AC256" s="114"/>
      <c r="AD256" s="2">
        <f t="shared" si="146"/>
        <v>0</v>
      </c>
      <c r="AE256" s="2">
        <f t="shared" ca="1" si="126"/>
        <v>0</v>
      </c>
      <c r="AF256" s="134">
        <f t="shared" ca="1" si="127"/>
        <v>215.52739617937499</v>
      </c>
      <c r="AG256" s="135">
        <f t="shared" ca="1" si="128"/>
        <v>56.558308951033396</v>
      </c>
      <c r="AH256" s="134">
        <f t="shared" ca="1" si="129"/>
        <v>165.54374999999999</v>
      </c>
      <c r="AI256" s="135">
        <f t="shared" ca="1" si="130"/>
        <v>43.441691048966611</v>
      </c>
      <c r="AK256" s="136">
        <f t="shared" ca="1" si="147"/>
        <v>381.07114617937498</v>
      </c>
      <c r="AL256" s="102">
        <f t="shared" ca="1" si="131"/>
        <v>0</v>
      </c>
      <c r="AM256" s="3">
        <f t="shared" ca="1" si="148"/>
        <v>0</v>
      </c>
      <c r="AN256" s="142">
        <f t="shared" ca="1" si="132"/>
        <v>381.07114617937498</v>
      </c>
      <c r="AS256" s="148">
        <f t="shared" ca="1" si="133"/>
        <v>4067.9393599101627</v>
      </c>
      <c r="AT256" s="2">
        <f t="shared" ca="1" si="149"/>
        <v>425.99361361141774</v>
      </c>
      <c r="AU256" s="102">
        <f t="shared" ca="1" si="150"/>
        <v>46.949060645410455</v>
      </c>
      <c r="AV256" s="102">
        <f t="shared" ca="1" si="151"/>
        <v>761.90476190476193</v>
      </c>
    </row>
    <row r="257" spans="1:48" x14ac:dyDescent="0.25">
      <c r="A257" s="2">
        <v>208</v>
      </c>
      <c r="B257" s="127">
        <f ca="1">Auswahlblatt!$B$4*A257/250</f>
        <v>87.36</v>
      </c>
      <c r="C257" s="134">
        <f t="shared" ca="1" si="134"/>
        <v>217.61481640888888</v>
      </c>
      <c r="D257" s="131">
        <f t="shared" ca="1" si="135"/>
        <v>56.794976150072699</v>
      </c>
      <c r="E257" s="134">
        <f ca="1">($B$8+Auswahlblatt!$B$11)*9.81*$B$37</f>
        <v>165.54374999999999</v>
      </c>
      <c r="F257" s="135">
        <f t="shared" ca="1" si="136"/>
        <v>43.205023849927301</v>
      </c>
      <c r="G257" s="136">
        <f t="shared" ca="1" si="137"/>
        <v>383.15856640888887</v>
      </c>
      <c r="J257" s="168">
        <f t="shared" ca="1" si="138"/>
        <v>217.61481640888888</v>
      </c>
      <c r="K257" s="168">
        <f t="shared" ca="1" si="139"/>
        <v>165.54374999999999</v>
      </c>
      <c r="L257" s="148">
        <f t="shared" ca="1" si="119"/>
        <v>1314.9164410501551</v>
      </c>
      <c r="M257" s="148">
        <f t="shared" ca="1" si="120"/>
        <v>2575.5622467557964</v>
      </c>
      <c r="N257" s="148">
        <f t="shared" ca="1" si="121"/>
        <v>3738.1927317250456</v>
      </c>
      <c r="O257" s="148">
        <f t="shared" ca="1" si="140"/>
        <v>1743.6226678385185</v>
      </c>
      <c r="P257" s="148"/>
      <c r="Q257" s="148">
        <f t="shared" ca="1" si="141"/>
        <v>2164.3866964187837</v>
      </c>
      <c r="R257" s="148">
        <f t="shared" ca="1" si="142"/>
        <v>2575.5622467557964</v>
      </c>
      <c r="S257" s="148"/>
      <c r="V257" s="102">
        <f t="shared" ca="1" si="122"/>
        <v>383.15856640888887</v>
      </c>
      <c r="W257" s="3">
        <f t="shared" ca="1" si="123"/>
        <v>1698.0750074590439</v>
      </c>
      <c r="X257" s="166">
        <f t="shared" ca="1" si="124"/>
        <v>2958.7208131646853</v>
      </c>
      <c r="Y257" s="166">
        <f t="shared" ca="1" si="125"/>
        <v>4121.3512981339345</v>
      </c>
      <c r="Z257" s="166">
        <f t="shared" ca="1" si="143"/>
        <v>2126.7812342474072</v>
      </c>
      <c r="AA257" s="166">
        <f t="shared" ca="1" si="144"/>
        <v>2547.5452628276726</v>
      </c>
      <c r="AB257" s="166">
        <f t="shared" ca="1" si="145"/>
        <v>2958.7208131646853</v>
      </c>
      <c r="AC257" s="114"/>
      <c r="AD257" s="2">
        <f t="shared" si="146"/>
        <v>0</v>
      </c>
      <c r="AE257" s="2">
        <f t="shared" ca="1" si="126"/>
        <v>0</v>
      </c>
      <c r="AF257" s="134">
        <f t="shared" ca="1" si="127"/>
        <v>217.61481640888888</v>
      </c>
      <c r="AG257" s="135">
        <f t="shared" ca="1" si="128"/>
        <v>56.794976150072699</v>
      </c>
      <c r="AH257" s="134">
        <f t="shared" ca="1" si="129"/>
        <v>165.54374999999999</v>
      </c>
      <c r="AI257" s="135">
        <f t="shared" ca="1" si="130"/>
        <v>43.205023849927301</v>
      </c>
      <c r="AK257" s="136">
        <f t="shared" ca="1" si="147"/>
        <v>383.15856640888887</v>
      </c>
      <c r="AL257" s="102">
        <f t="shared" ca="1" si="131"/>
        <v>0</v>
      </c>
      <c r="AM257" s="3">
        <f t="shared" ca="1" si="148"/>
        <v>0</v>
      </c>
      <c r="AN257" s="142">
        <f t="shared" ca="1" si="132"/>
        <v>383.15856640888887</v>
      </c>
      <c r="AS257" s="148">
        <f t="shared" ca="1" si="133"/>
        <v>4087.5912408759123</v>
      </c>
      <c r="AT257" s="2">
        <f t="shared" ca="1" si="149"/>
        <v>428.05155377379174</v>
      </c>
      <c r="AU257" s="102">
        <f t="shared" ca="1" si="150"/>
        <v>46.723344007692134</v>
      </c>
      <c r="AV257" s="102">
        <f t="shared" ca="1" si="151"/>
        <v>758.24175824175813</v>
      </c>
    </row>
    <row r="258" spans="1:48" x14ac:dyDescent="0.25">
      <c r="A258" s="2">
        <v>209</v>
      </c>
      <c r="B258" s="127">
        <f ca="1">Auswahlblatt!$B$4*A258/250</f>
        <v>87.78</v>
      </c>
      <c r="C258" s="134">
        <f t="shared" ca="1" si="134"/>
        <v>219.71229649493054</v>
      </c>
      <c r="D258" s="131">
        <f t="shared" ca="1" si="135"/>
        <v>57.030200692209434</v>
      </c>
      <c r="E258" s="134">
        <f ca="1">($B$8+Auswahlblatt!$B$11)*9.81*$B$37</f>
        <v>165.54374999999999</v>
      </c>
      <c r="F258" s="135">
        <f t="shared" ca="1" si="136"/>
        <v>42.969799307790581</v>
      </c>
      <c r="G258" s="136">
        <f t="shared" ca="1" si="137"/>
        <v>385.2560464949305</v>
      </c>
      <c r="J258" s="168">
        <f t="shared" ca="1" si="138"/>
        <v>219.71229649493054</v>
      </c>
      <c r="K258" s="168">
        <f t="shared" ca="1" si="139"/>
        <v>165.54374999999999</v>
      </c>
      <c r="L258" s="148">
        <f t="shared" ca="1" si="119"/>
        <v>1314.9164410501551</v>
      </c>
      <c r="M258" s="148">
        <f t="shared" ca="1" si="120"/>
        <v>2575.5622467557964</v>
      </c>
      <c r="N258" s="148">
        <f t="shared" ca="1" si="121"/>
        <v>3738.1927317250456</v>
      </c>
      <c r="O258" s="148">
        <f t="shared" ca="1" si="140"/>
        <v>1743.6226678385185</v>
      </c>
      <c r="P258" s="148"/>
      <c r="Q258" s="148">
        <f t="shared" ca="1" si="141"/>
        <v>2164.3866964187837</v>
      </c>
      <c r="R258" s="148">
        <f t="shared" ca="1" si="142"/>
        <v>2575.5622467557964</v>
      </c>
      <c r="S258" s="148"/>
      <c r="V258" s="102">
        <f t="shared" ca="1" si="122"/>
        <v>385.2560464949305</v>
      </c>
      <c r="W258" s="3">
        <f t="shared" ca="1" si="123"/>
        <v>1700.1724875450855</v>
      </c>
      <c r="X258" s="166">
        <f t="shared" ca="1" si="124"/>
        <v>2960.818293250727</v>
      </c>
      <c r="Y258" s="166">
        <f t="shared" ca="1" si="125"/>
        <v>4123.4487782199758</v>
      </c>
      <c r="Z258" s="166">
        <f t="shared" ca="1" si="143"/>
        <v>2128.8787143334489</v>
      </c>
      <c r="AA258" s="166">
        <f t="shared" ca="1" si="144"/>
        <v>2549.6427429137143</v>
      </c>
      <c r="AB258" s="166">
        <f t="shared" ca="1" si="145"/>
        <v>2960.818293250727</v>
      </c>
      <c r="AC258" s="114"/>
      <c r="AD258" s="2">
        <f t="shared" si="146"/>
        <v>0</v>
      </c>
      <c r="AE258" s="2">
        <f t="shared" ca="1" si="126"/>
        <v>0</v>
      </c>
      <c r="AF258" s="134">
        <f t="shared" ca="1" si="127"/>
        <v>219.71229649493054</v>
      </c>
      <c r="AG258" s="135">
        <f t="shared" ca="1" si="128"/>
        <v>57.030200692209434</v>
      </c>
      <c r="AH258" s="134">
        <f t="shared" ca="1" si="129"/>
        <v>165.54374999999999</v>
      </c>
      <c r="AI258" s="135">
        <f t="shared" ca="1" si="130"/>
        <v>42.969799307790581</v>
      </c>
      <c r="AK258" s="136">
        <f t="shared" ca="1" si="147"/>
        <v>385.2560464949305</v>
      </c>
      <c r="AL258" s="102">
        <f t="shared" ca="1" si="131"/>
        <v>0</v>
      </c>
      <c r="AM258" s="3">
        <f t="shared" ca="1" si="148"/>
        <v>0</v>
      </c>
      <c r="AN258" s="142">
        <f t="shared" ca="1" si="132"/>
        <v>385.2560464949305</v>
      </c>
      <c r="AS258" s="148">
        <f t="shared" ca="1" si="133"/>
        <v>4107.2431218416614</v>
      </c>
      <c r="AT258" s="2">
        <f t="shared" ca="1" si="149"/>
        <v>430.10949393616568</v>
      </c>
      <c r="AU258" s="102">
        <f t="shared" ca="1" si="150"/>
        <v>46.499787337798878</v>
      </c>
      <c r="AV258" s="102">
        <f t="shared" ca="1" si="151"/>
        <v>754.61380724538628</v>
      </c>
    </row>
    <row r="259" spans="1:48" x14ac:dyDescent="0.25">
      <c r="A259" s="2">
        <v>210</v>
      </c>
      <c r="B259" s="127">
        <f ca="1">Auswahlblatt!$B$4*A259/250</f>
        <v>88.2</v>
      </c>
      <c r="C259" s="134">
        <f t="shared" ca="1" si="134"/>
        <v>221.81983643750002</v>
      </c>
      <c r="D259" s="131">
        <f t="shared" ca="1" si="135"/>
        <v>57.263987685969553</v>
      </c>
      <c r="E259" s="134">
        <f ca="1">($B$8+Auswahlblatt!$B$11)*9.81*$B$37</f>
        <v>165.54374999999999</v>
      </c>
      <c r="F259" s="135">
        <f t="shared" ca="1" si="136"/>
        <v>42.736012314030454</v>
      </c>
      <c r="G259" s="136">
        <f t="shared" ca="1" si="137"/>
        <v>387.36358643749998</v>
      </c>
      <c r="J259" s="168">
        <f t="shared" ca="1" si="138"/>
        <v>221.81983643750002</v>
      </c>
      <c r="K259" s="168">
        <f t="shared" ca="1" si="139"/>
        <v>165.54374999999999</v>
      </c>
      <c r="L259" s="148">
        <f t="shared" ca="1" si="119"/>
        <v>1314.9164410501551</v>
      </c>
      <c r="M259" s="148">
        <f t="shared" ca="1" si="120"/>
        <v>2575.5622467557964</v>
      </c>
      <c r="N259" s="148">
        <f t="shared" ca="1" si="121"/>
        <v>3738.1927317250456</v>
      </c>
      <c r="O259" s="148">
        <f t="shared" ca="1" si="140"/>
        <v>1743.6226678385185</v>
      </c>
      <c r="P259" s="148"/>
      <c r="Q259" s="148">
        <f t="shared" ca="1" si="141"/>
        <v>2164.3866964187837</v>
      </c>
      <c r="R259" s="148">
        <f t="shared" ca="1" si="142"/>
        <v>2575.5622467557964</v>
      </c>
      <c r="S259" s="148"/>
      <c r="V259" s="102">
        <f t="shared" ca="1" si="122"/>
        <v>387.36358643749998</v>
      </c>
      <c r="W259" s="3">
        <f t="shared" ca="1" si="123"/>
        <v>1702.2800274876549</v>
      </c>
      <c r="X259" s="166">
        <f t="shared" ca="1" si="124"/>
        <v>2962.9258331932965</v>
      </c>
      <c r="Y259" s="166">
        <f t="shared" ca="1" si="125"/>
        <v>4125.5563181625457</v>
      </c>
      <c r="Z259" s="166">
        <f t="shared" ca="1" si="143"/>
        <v>2130.9862542760184</v>
      </c>
      <c r="AA259" s="166">
        <f t="shared" ca="1" si="144"/>
        <v>2551.7502828562838</v>
      </c>
      <c r="AB259" s="166">
        <f t="shared" ca="1" si="145"/>
        <v>2962.9258331932965</v>
      </c>
      <c r="AC259" s="114"/>
      <c r="AD259" s="2">
        <f t="shared" si="146"/>
        <v>0</v>
      </c>
      <c r="AE259" s="2">
        <f t="shared" ca="1" si="126"/>
        <v>0</v>
      </c>
      <c r="AF259" s="134">
        <f t="shared" ca="1" si="127"/>
        <v>221.81983643750002</v>
      </c>
      <c r="AG259" s="135">
        <f t="shared" ca="1" si="128"/>
        <v>57.263987685969553</v>
      </c>
      <c r="AH259" s="134">
        <f t="shared" ca="1" si="129"/>
        <v>165.54374999999999</v>
      </c>
      <c r="AI259" s="135">
        <f t="shared" ca="1" si="130"/>
        <v>42.736012314030454</v>
      </c>
      <c r="AK259" s="136">
        <f t="shared" ca="1" si="147"/>
        <v>387.36358643749998</v>
      </c>
      <c r="AL259" s="102">
        <f t="shared" ca="1" si="131"/>
        <v>0</v>
      </c>
      <c r="AM259" s="3">
        <f t="shared" ca="1" si="148"/>
        <v>0</v>
      </c>
      <c r="AN259" s="142">
        <f t="shared" ca="1" si="132"/>
        <v>387.36358643749998</v>
      </c>
      <c r="AS259" s="148">
        <f t="shared" ca="1" si="133"/>
        <v>4126.8950028074123</v>
      </c>
      <c r="AT259" s="2">
        <f t="shared" ca="1" si="149"/>
        <v>432.16743409853984</v>
      </c>
      <c r="AU259" s="102">
        <f t="shared" ca="1" si="150"/>
        <v>46.278359779047435</v>
      </c>
      <c r="AV259" s="102">
        <f t="shared" ca="1" si="151"/>
        <v>751.02040816326507</v>
      </c>
    </row>
    <row r="260" spans="1:48" x14ac:dyDescent="0.25">
      <c r="A260" s="2">
        <v>211</v>
      </c>
      <c r="B260" s="127">
        <f ca="1">Auswahlblatt!$B$4*A260/250</f>
        <v>88.62</v>
      </c>
      <c r="C260" s="134">
        <f t="shared" ca="1" si="134"/>
        <v>223.93743623659725</v>
      </c>
      <c r="D260" s="131">
        <f t="shared" ca="1" si="135"/>
        <v>57.496342352352414</v>
      </c>
      <c r="E260" s="134">
        <f ca="1">($B$8+Auswahlblatt!$B$11)*9.81*$B$37</f>
        <v>165.54374999999999</v>
      </c>
      <c r="F260" s="135">
        <f t="shared" ca="1" si="136"/>
        <v>42.503657647647586</v>
      </c>
      <c r="G260" s="136">
        <f t="shared" ca="1" si="137"/>
        <v>389.48118623659724</v>
      </c>
      <c r="J260" s="168">
        <f t="shared" ca="1" si="138"/>
        <v>223.93743623659725</v>
      </c>
      <c r="K260" s="168">
        <f t="shared" ca="1" si="139"/>
        <v>165.54374999999999</v>
      </c>
      <c r="L260" s="148">
        <f t="shared" ca="1" si="119"/>
        <v>1314.9164410501551</v>
      </c>
      <c r="M260" s="148">
        <f t="shared" ca="1" si="120"/>
        <v>2575.5622467557964</v>
      </c>
      <c r="N260" s="148">
        <f t="shared" ca="1" si="121"/>
        <v>3738.1927317250456</v>
      </c>
      <c r="O260" s="148">
        <f t="shared" ca="1" si="140"/>
        <v>1743.6226678385185</v>
      </c>
      <c r="P260" s="148"/>
      <c r="Q260" s="148">
        <f t="shared" ca="1" si="141"/>
        <v>2164.3866964187837</v>
      </c>
      <c r="R260" s="148">
        <f t="shared" ca="1" si="142"/>
        <v>2575.5622467557964</v>
      </c>
      <c r="S260" s="148"/>
      <c r="V260" s="102">
        <f t="shared" ca="1" si="122"/>
        <v>389.48118623659724</v>
      </c>
      <c r="W260" s="3">
        <f t="shared" ca="1" si="123"/>
        <v>1704.3976272867524</v>
      </c>
      <c r="X260" s="166">
        <f t="shared" ca="1" si="124"/>
        <v>2965.0434329923937</v>
      </c>
      <c r="Y260" s="166">
        <f t="shared" ca="1" si="125"/>
        <v>4127.6739179616425</v>
      </c>
      <c r="Z260" s="166">
        <f t="shared" ca="1" si="143"/>
        <v>2133.1038540751156</v>
      </c>
      <c r="AA260" s="166">
        <f t="shared" ca="1" si="144"/>
        <v>2553.867882655381</v>
      </c>
      <c r="AB260" s="166">
        <f t="shared" ca="1" si="145"/>
        <v>2965.0434329923937</v>
      </c>
      <c r="AC260" s="114"/>
      <c r="AD260" s="2">
        <f t="shared" si="146"/>
        <v>0</v>
      </c>
      <c r="AE260" s="2">
        <f t="shared" ca="1" si="126"/>
        <v>0</v>
      </c>
      <c r="AF260" s="134">
        <f t="shared" ca="1" si="127"/>
        <v>223.93743623659725</v>
      </c>
      <c r="AG260" s="135">
        <f t="shared" ca="1" si="128"/>
        <v>57.496342352352414</v>
      </c>
      <c r="AH260" s="134">
        <f t="shared" ca="1" si="129"/>
        <v>165.54374999999999</v>
      </c>
      <c r="AI260" s="135">
        <f t="shared" ca="1" si="130"/>
        <v>42.503657647647586</v>
      </c>
      <c r="AK260" s="136">
        <f t="shared" ca="1" si="147"/>
        <v>389.48118623659724</v>
      </c>
      <c r="AL260" s="102">
        <f t="shared" ca="1" si="131"/>
        <v>0</v>
      </c>
      <c r="AM260" s="3">
        <f t="shared" ca="1" si="148"/>
        <v>0</v>
      </c>
      <c r="AN260" s="142">
        <f t="shared" ca="1" si="132"/>
        <v>389.48118623659724</v>
      </c>
      <c r="AS260" s="148">
        <f t="shared" ca="1" si="133"/>
        <v>4146.5468837731614</v>
      </c>
      <c r="AT260" s="2">
        <f t="shared" ca="1" si="149"/>
        <v>434.22537426091378</v>
      </c>
      <c r="AU260" s="102">
        <f t="shared" ca="1" si="150"/>
        <v>46.059031059715466</v>
      </c>
      <c r="AV260" s="102">
        <f t="shared" ca="1" si="151"/>
        <v>747.46106973595124</v>
      </c>
    </row>
    <row r="261" spans="1:48" x14ac:dyDescent="0.25">
      <c r="A261" s="2">
        <v>212</v>
      </c>
      <c r="B261" s="127">
        <f ca="1">Auswahlblatt!$B$4*A261/250</f>
        <v>89.04</v>
      </c>
      <c r="C261" s="134">
        <f t="shared" ca="1" si="134"/>
        <v>226.06509589222225</v>
      </c>
      <c r="D261" s="131">
        <f t="shared" ca="1" si="135"/>
        <v>57.727270020463074</v>
      </c>
      <c r="E261" s="134">
        <f ca="1">($B$8+Auswahlblatt!$B$11)*9.81*$B$37</f>
        <v>165.54374999999999</v>
      </c>
      <c r="F261" s="135">
        <f t="shared" ca="1" si="136"/>
        <v>42.272729979536926</v>
      </c>
      <c r="G261" s="136">
        <f t="shared" ca="1" si="137"/>
        <v>391.60884589222223</v>
      </c>
      <c r="J261" s="168">
        <f t="shared" ca="1" si="138"/>
        <v>226.06509589222225</v>
      </c>
      <c r="K261" s="168">
        <f t="shared" ca="1" si="139"/>
        <v>165.54374999999999</v>
      </c>
      <c r="L261" s="148">
        <f t="shared" ca="1" si="119"/>
        <v>1314.9164410501551</v>
      </c>
      <c r="M261" s="148">
        <f t="shared" ca="1" si="120"/>
        <v>2575.5622467557964</v>
      </c>
      <c r="N261" s="148">
        <f t="shared" ca="1" si="121"/>
        <v>3738.1927317250456</v>
      </c>
      <c r="O261" s="148">
        <f t="shared" ca="1" si="140"/>
        <v>1743.6226678385185</v>
      </c>
      <c r="P261" s="148"/>
      <c r="Q261" s="148">
        <f t="shared" ca="1" si="141"/>
        <v>2164.3866964187837</v>
      </c>
      <c r="R261" s="148">
        <f t="shared" ca="1" si="142"/>
        <v>2575.5622467557964</v>
      </c>
      <c r="S261" s="148"/>
      <c r="V261" s="102">
        <f t="shared" ca="1" si="122"/>
        <v>391.60884589222223</v>
      </c>
      <c r="W261" s="3">
        <f t="shared" ca="1" si="123"/>
        <v>1706.5252869423773</v>
      </c>
      <c r="X261" s="166">
        <f t="shared" ca="1" si="124"/>
        <v>2967.1710926480187</v>
      </c>
      <c r="Y261" s="166">
        <f t="shared" ca="1" si="125"/>
        <v>4129.8015776172679</v>
      </c>
      <c r="Z261" s="166">
        <f t="shared" ca="1" si="143"/>
        <v>2135.2315137307405</v>
      </c>
      <c r="AA261" s="166">
        <f t="shared" ca="1" si="144"/>
        <v>2555.9955423110059</v>
      </c>
      <c r="AB261" s="166">
        <f t="shared" ca="1" si="145"/>
        <v>2967.1710926480187</v>
      </c>
      <c r="AC261" s="114"/>
      <c r="AD261" s="2">
        <f t="shared" si="146"/>
        <v>0</v>
      </c>
      <c r="AE261" s="2">
        <f t="shared" ca="1" si="126"/>
        <v>0</v>
      </c>
      <c r="AF261" s="134">
        <f t="shared" ca="1" si="127"/>
        <v>226.06509589222225</v>
      </c>
      <c r="AG261" s="135">
        <f t="shared" ca="1" si="128"/>
        <v>57.727270020463074</v>
      </c>
      <c r="AH261" s="134">
        <f t="shared" ca="1" si="129"/>
        <v>165.54374999999999</v>
      </c>
      <c r="AI261" s="135">
        <f t="shared" ca="1" si="130"/>
        <v>42.272729979536926</v>
      </c>
      <c r="AK261" s="136">
        <f t="shared" ca="1" si="147"/>
        <v>391.60884589222223</v>
      </c>
      <c r="AL261" s="102">
        <f t="shared" ca="1" si="131"/>
        <v>0</v>
      </c>
      <c r="AM261" s="3">
        <f t="shared" ca="1" si="148"/>
        <v>0</v>
      </c>
      <c r="AN261" s="142">
        <f t="shared" ca="1" si="132"/>
        <v>391.60884589222223</v>
      </c>
      <c r="AS261" s="148">
        <f t="shared" ca="1" si="133"/>
        <v>4166.1987647389105</v>
      </c>
      <c r="AT261" s="2">
        <f t="shared" ca="1" si="149"/>
        <v>436.28331442328778</v>
      </c>
      <c r="AU261" s="102">
        <f t="shared" ca="1" si="150"/>
        <v>45.841771479245111</v>
      </c>
      <c r="AV261" s="102">
        <f t="shared" ca="1" si="151"/>
        <v>743.93530997304572</v>
      </c>
    </row>
    <row r="262" spans="1:48" x14ac:dyDescent="0.25">
      <c r="A262" s="2">
        <v>213</v>
      </c>
      <c r="B262" s="127">
        <f ca="1">Auswahlblatt!$B$4*A262/250</f>
        <v>89.46</v>
      </c>
      <c r="C262" s="134">
        <f t="shared" ca="1" si="134"/>
        <v>228.20281540437503</v>
      </c>
      <c r="D262" s="131">
        <f t="shared" ca="1" si="135"/>
        <v>57.956776123243714</v>
      </c>
      <c r="E262" s="134">
        <f ca="1">($B$8+Auswahlblatt!$B$11)*9.81*$B$37</f>
        <v>165.54374999999999</v>
      </c>
      <c r="F262" s="135">
        <f t="shared" ca="1" si="136"/>
        <v>42.043223876756279</v>
      </c>
      <c r="G262" s="136">
        <f t="shared" ca="1" si="137"/>
        <v>393.74656540437502</v>
      </c>
      <c r="J262" s="168">
        <f t="shared" ca="1" si="138"/>
        <v>228.20281540437503</v>
      </c>
      <c r="K262" s="168">
        <f t="shared" ca="1" si="139"/>
        <v>165.54374999999999</v>
      </c>
      <c r="L262" s="148">
        <f t="shared" ca="1" si="119"/>
        <v>1314.9164410501551</v>
      </c>
      <c r="M262" s="148">
        <f t="shared" ca="1" si="120"/>
        <v>2575.5622467557964</v>
      </c>
      <c r="N262" s="148">
        <f t="shared" ca="1" si="121"/>
        <v>3738.1927317250456</v>
      </c>
      <c r="O262" s="148">
        <f t="shared" ca="1" si="140"/>
        <v>1743.6226678385185</v>
      </c>
      <c r="P262" s="148"/>
      <c r="Q262" s="148">
        <f t="shared" ca="1" si="141"/>
        <v>2164.3866964187837</v>
      </c>
      <c r="R262" s="148">
        <f t="shared" ca="1" si="142"/>
        <v>2575.5622467557964</v>
      </c>
      <c r="S262" s="148"/>
      <c r="V262" s="102">
        <f t="shared" ca="1" si="122"/>
        <v>393.74656540437502</v>
      </c>
      <c r="W262" s="3">
        <f t="shared" ca="1" si="123"/>
        <v>1708.6630064545302</v>
      </c>
      <c r="X262" s="166">
        <f t="shared" ca="1" si="124"/>
        <v>2969.3088121601713</v>
      </c>
      <c r="Y262" s="166">
        <f t="shared" ca="1" si="125"/>
        <v>4131.939297129421</v>
      </c>
      <c r="Z262" s="166">
        <f t="shared" ca="1" si="143"/>
        <v>2137.3692332428936</v>
      </c>
      <c r="AA262" s="166">
        <f t="shared" ca="1" si="144"/>
        <v>2558.1332618231586</v>
      </c>
      <c r="AB262" s="166">
        <f t="shared" ca="1" si="145"/>
        <v>2969.3088121601713</v>
      </c>
      <c r="AC262" s="114"/>
      <c r="AD262" s="2">
        <f t="shared" si="146"/>
        <v>0</v>
      </c>
      <c r="AE262" s="2">
        <f t="shared" ca="1" si="126"/>
        <v>0</v>
      </c>
      <c r="AF262" s="134">
        <f t="shared" ca="1" si="127"/>
        <v>228.20281540437503</v>
      </c>
      <c r="AG262" s="135">
        <f t="shared" ca="1" si="128"/>
        <v>57.956776123243714</v>
      </c>
      <c r="AH262" s="134">
        <f t="shared" ca="1" si="129"/>
        <v>165.54374999999999</v>
      </c>
      <c r="AI262" s="135">
        <f t="shared" ca="1" si="130"/>
        <v>42.043223876756279</v>
      </c>
      <c r="AK262" s="136">
        <f t="shared" ca="1" si="147"/>
        <v>393.74656540437502</v>
      </c>
      <c r="AL262" s="102">
        <f t="shared" ca="1" si="131"/>
        <v>0</v>
      </c>
      <c r="AM262" s="3">
        <f t="shared" ca="1" si="148"/>
        <v>0</v>
      </c>
      <c r="AN262" s="142">
        <f t="shared" ca="1" si="132"/>
        <v>393.74656540437502</v>
      </c>
      <c r="AS262" s="148">
        <f t="shared" ca="1" si="133"/>
        <v>4185.8506457046606</v>
      </c>
      <c r="AT262" s="2">
        <f t="shared" ca="1" si="149"/>
        <v>438.34125458566177</v>
      </c>
      <c r="AU262" s="102">
        <f t="shared" ca="1" si="150"/>
        <v>45.626551894835508</v>
      </c>
      <c r="AV262" s="102">
        <f t="shared" ca="1" si="151"/>
        <v>740.44265593561352</v>
      </c>
    </row>
    <row r="263" spans="1:48" x14ac:dyDescent="0.25">
      <c r="A263" s="2">
        <v>214</v>
      </c>
      <c r="B263" s="127">
        <f ca="1">Auswahlblatt!$B$4*A263/250</f>
        <v>89.88</v>
      </c>
      <c r="C263" s="134">
        <f t="shared" ca="1" si="134"/>
        <v>230.35059477305552</v>
      </c>
      <c r="D263" s="131">
        <f t="shared" ca="1" si="135"/>
        <v>58.184866193302874</v>
      </c>
      <c r="E263" s="134">
        <f ca="1">($B$8+Auswahlblatt!$B$11)*9.81*$B$37</f>
        <v>165.54374999999999</v>
      </c>
      <c r="F263" s="135">
        <f t="shared" ca="1" si="136"/>
        <v>41.815133806697119</v>
      </c>
      <c r="G263" s="136">
        <f t="shared" ca="1" si="137"/>
        <v>395.89434477305554</v>
      </c>
      <c r="J263" s="168">
        <f t="shared" ca="1" si="138"/>
        <v>230.35059477305552</v>
      </c>
      <c r="K263" s="168">
        <f t="shared" ca="1" si="139"/>
        <v>165.54374999999999</v>
      </c>
      <c r="L263" s="148">
        <f t="shared" ca="1" si="119"/>
        <v>1314.9164410501551</v>
      </c>
      <c r="M263" s="148">
        <f t="shared" ca="1" si="120"/>
        <v>2575.5622467557964</v>
      </c>
      <c r="N263" s="148">
        <f t="shared" ca="1" si="121"/>
        <v>3738.1927317250456</v>
      </c>
      <c r="O263" s="148">
        <f t="shared" ca="1" si="140"/>
        <v>1743.6226678385185</v>
      </c>
      <c r="P263" s="148"/>
      <c r="Q263" s="148">
        <f t="shared" ca="1" si="141"/>
        <v>2164.3866964187837</v>
      </c>
      <c r="R263" s="148">
        <f t="shared" ca="1" si="142"/>
        <v>2575.5622467557964</v>
      </c>
      <c r="S263" s="148"/>
      <c r="V263" s="102">
        <f t="shared" ca="1" si="122"/>
        <v>395.89434477305554</v>
      </c>
      <c r="W263" s="3">
        <f t="shared" ca="1" si="123"/>
        <v>1710.8107858232106</v>
      </c>
      <c r="X263" s="166">
        <f t="shared" ca="1" si="124"/>
        <v>2971.4565915288522</v>
      </c>
      <c r="Y263" s="166">
        <f t="shared" ca="1" si="125"/>
        <v>4134.0870764981009</v>
      </c>
      <c r="Z263" s="166">
        <f t="shared" ca="1" si="143"/>
        <v>2139.517012611574</v>
      </c>
      <c r="AA263" s="166">
        <f t="shared" ca="1" si="144"/>
        <v>2560.281041191839</v>
      </c>
      <c r="AB263" s="166">
        <f t="shared" ca="1" si="145"/>
        <v>2971.4565915288522</v>
      </c>
      <c r="AC263" s="114"/>
      <c r="AD263" s="2">
        <f t="shared" si="146"/>
        <v>0</v>
      </c>
      <c r="AE263" s="2">
        <f t="shared" ca="1" si="126"/>
        <v>0</v>
      </c>
      <c r="AF263" s="134">
        <f t="shared" ca="1" si="127"/>
        <v>230.35059477305552</v>
      </c>
      <c r="AG263" s="135">
        <f t="shared" ca="1" si="128"/>
        <v>58.184866193302874</v>
      </c>
      <c r="AH263" s="134">
        <f t="shared" ca="1" si="129"/>
        <v>165.54374999999999</v>
      </c>
      <c r="AI263" s="135">
        <f t="shared" ca="1" si="130"/>
        <v>41.815133806697119</v>
      </c>
      <c r="AK263" s="136">
        <f t="shared" ca="1" si="147"/>
        <v>395.89434477305554</v>
      </c>
      <c r="AL263" s="102">
        <f t="shared" ca="1" si="131"/>
        <v>0</v>
      </c>
      <c r="AM263" s="3">
        <f t="shared" ca="1" si="148"/>
        <v>0</v>
      </c>
      <c r="AN263" s="142">
        <f t="shared" ca="1" si="132"/>
        <v>395.89434477305554</v>
      </c>
      <c r="AS263" s="148">
        <f t="shared" ca="1" si="133"/>
        <v>4205.5025266704097</v>
      </c>
      <c r="AT263" s="2">
        <f t="shared" ca="1" si="149"/>
        <v>440.39919474803571</v>
      </c>
      <c r="AU263" s="102">
        <f t="shared" ca="1" si="150"/>
        <v>45.413343708411048</v>
      </c>
      <c r="AV263" s="102">
        <f t="shared" ca="1" si="151"/>
        <v>736.9826435246996</v>
      </c>
    </row>
    <row r="264" spans="1:48" x14ac:dyDescent="0.25">
      <c r="A264" s="2">
        <v>215</v>
      </c>
      <c r="B264" s="127">
        <f ca="1">Auswahlblatt!$B$4*A264/250</f>
        <v>90.3</v>
      </c>
      <c r="C264" s="134">
        <f t="shared" ca="1" si="134"/>
        <v>232.50843399826388</v>
      </c>
      <c r="D264" s="131">
        <f t="shared" ca="1" si="135"/>
        <v>58.411545858840952</v>
      </c>
      <c r="E264" s="134">
        <f ca="1">($B$8+Auswahlblatt!$B$11)*9.81*$B$37</f>
        <v>165.54374999999999</v>
      </c>
      <c r="F264" s="135">
        <f t="shared" ca="1" si="136"/>
        <v>41.58845414115904</v>
      </c>
      <c r="G264" s="136">
        <f t="shared" ca="1" si="137"/>
        <v>398.0521839982639</v>
      </c>
      <c r="J264" s="168">
        <f t="shared" ca="1" si="138"/>
        <v>232.50843399826388</v>
      </c>
      <c r="K264" s="168">
        <f t="shared" ca="1" si="139"/>
        <v>165.54374999999999</v>
      </c>
      <c r="L264" s="148">
        <f t="shared" ca="1" si="119"/>
        <v>1314.9164410501551</v>
      </c>
      <c r="M264" s="148">
        <f t="shared" ca="1" si="120"/>
        <v>2575.5622467557964</v>
      </c>
      <c r="N264" s="148">
        <f t="shared" ca="1" si="121"/>
        <v>3738.1927317250456</v>
      </c>
      <c r="O264" s="148">
        <f t="shared" ca="1" si="140"/>
        <v>1743.6226678385185</v>
      </c>
      <c r="P264" s="148"/>
      <c r="Q264" s="148">
        <f t="shared" ca="1" si="141"/>
        <v>2164.3866964187837</v>
      </c>
      <c r="R264" s="148">
        <f t="shared" ca="1" si="142"/>
        <v>2575.5622467557964</v>
      </c>
      <c r="S264" s="148"/>
      <c r="V264" s="102">
        <f t="shared" ca="1" si="122"/>
        <v>398.0521839982639</v>
      </c>
      <c r="W264" s="3">
        <f t="shared" ca="1" si="123"/>
        <v>1712.968625048419</v>
      </c>
      <c r="X264" s="166">
        <f t="shared" ca="1" si="124"/>
        <v>2973.6144307540603</v>
      </c>
      <c r="Y264" s="166">
        <f t="shared" ca="1" si="125"/>
        <v>4136.2449157233095</v>
      </c>
      <c r="Z264" s="166">
        <f t="shared" ca="1" si="143"/>
        <v>2141.6748518367822</v>
      </c>
      <c r="AA264" s="166">
        <f t="shared" ca="1" si="144"/>
        <v>2562.4388804170476</v>
      </c>
      <c r="AB264" s="166">
        <f t="shared" ca="1" si="145"/>
        <v>2973.6144307540603</v>
      </c>
      <c r="AC264" s="114"/>
      <c r="AD264" s="2">
        <f t="shared" si="146"/>
        <v>0</v>
      </c>
      <c r="AE264" s="2">
        <f t="shared" ca="1" si="126"/>
        <v>0</v>
      </c>
      <c r="AF264" s="134">
        <f t="shared" ca="1" si="127"/>
        <v>232.50843399826388</v>
      </c>
      <c r="AG264" s="135">
        <f t="shared" ca="1" si="128"/>
        <v>58.411545858840952</v>
      </c>
      <c r="AH264" s="134">
        <f t="shared" ca="1" si="129"/>
        <v>165.54374999999999</v>
      </c>
      <c r="AI264" s="135">
        <f t="shared" ca="1" si="130"/>
        <v>41.58845414115904</v>
      </c>
      <c r="AK264" s="136">
        <f t="shared" ca="1" si="147"/>
        <v>398.0521839982639</v>
      </c>
      <c r="AL264" s="102">
        <f t="shared" ca="1" si="131"/>
        <v>0</v>
      </c>
      <c r="AM264" s="3">
        <f t="shared" ca="1" si="148"/>
        <v>0</v>
      </c>
      <c r="AN264" s="142">
        <f t="shared" ca="1" si="132"/>
        <v>398.0521839982639</v>
      </c>
      <c r="AS264" s="148">
        <f t="shared" ca="1" si="133"/>
        <v>4225.1544076361588</v>
      </c>
      <c r="AT264" s="2">
        <f t="shared" ca="1" si="149"/>
        <v>442.45713491040971</v>
      </c>
      <c r="AU264" s="102">
        <f t="shared" ca="1" si="150"/>
        <v>45.202118853953323</v>
      </c>
      <c r="AV264" s="102">
        <f t="shared" ca="1" si="151"/>
        <v>733.5548172757475</v>
      </c>
    </row>
    <row r="265" spans="1:48" x14ac:dyDescent="0.25">
      <c r="A265" s="2">
        <v>216</v>
      </c>
      <c r="B265" s="127">
        <f ca="1">Auswahlblatt!$B$4*A265/250</f>
        <v>90.72</v>
      </c>
      <c r="C265" s="134">
        <f t="shared" ca="1" si="134"/>
        <v>234.67633307999998</v>
      </c>
      <c r="D265" s="131">
        <f t="shared" ca="1" si="135"/>
        <v>58.636820839670492</v>
      </c>
      <c r="E265" s="134">
        <f ca="1">($B$8+Auswahlblatt!$B$11)*9.81*$B$37</f>
        <v>165.54374999999999</v>
      </c>
      <c r="F265" s="135">
        <f t="shared" ca="1" si="136"/>
        <v>41.363179160329508</v>
      </c>
      <c r="G265" s="136">
        <f t="shared" ca="1" si="137"/>
        <v>400.22008307999999</v>
      </c>
      <c r="J265" s="168">
        <f t="shared" ca="1" si="138"/>
        <v>234.67633307999998</v>
      </c>
      <c r="K265" s="168">
        <f t="shared" ca="1" si="139"/>
        <v>165.54374999999999</v>
      </c>
      <c r="L265" s="148">
        <f t="shared" ca="1" si="119"/>
        <v>1314.9164410501551</v>
      </c>
      <c r="M265" s="148">
        <f t="shared" ca="1" si="120"/>
        <v>2575.5622467557964</v>
      </c>
      <c r="N265" s="148">
        <f t="shared" ca="1" si="121"/>
        <v>3738.1927317250456</v>
      </c>
      <c r="O265" s="148">
        <f t="shared" ca="1" si="140"/>
        <v>1743.6226678385185</v>
      </c>
      <c r="P265" s="148"/>
      <c r="Q265" s="148">
        <f t="shared" ca="1" si="141"/>
        <v>2164.3866964187837</v>
      </c>
      <c r="R265" s="148">
        <f t="shared" ca="1" si="142"/>
        <v>2575.5622467557964</v>
      </c>
      <c r="S265" s="148"/>
      <c r="V265" s="102">
        <f t="shared" ca="1" si="122"/>
        <v>400.22008307999999</v>
      </c>
      <c r="W265" s="3">
        <f t="shared" ca="1" si="123"/>
        <v>1715.1365241301551</v>
      </c>
      <c r="X265" s="166">
        <f t="shared" ca="1" si="124"/>
        <v>2975.7823298357962</v>
      </c>
      <c r="Y265" s="166">
        <f t="shared" ca="1" si="125"/>
        <v>4138.4128148050459</v>
      </c>
      <c r="Z265" s="166">
        <f t="shared" ca="1" si="143"/>
        <v>2143.8427509185185</v>
      </c>
      <c r="AA265" s="166">
        <f t="shared" ca="1" si="144"/>
        <v>2564.6067794987839</v>
      </c>
      <c r="AB265" s="166">
        <f t="shared" ca="1" si="145"/>
        <v>2975.7823298357962</v>
      </c>
      <c r="AC265" s="114"/>
      <c r="AD265" s="2">
        <f t="shared" si="146"/>
        <v>0</v>
      </c>
      <c r="AE265" s="2">
        <f t="shared" ca="1" si="126"/>
        <v>0</v>
      </c>
      <c r="AF265" s="134">
        <f t="shared" ca="1" si="127"/>
        <v>234.67633307999998</v>
      </c>
      <c r="AG265" s="135">
        <f t="shared" ca="1" si="128"/>
        <v>58.636820839670492</v>
      </c>
      <c r="AH265" s="134">
        <f t="shared" ca="1" si="129"/>
        <v>165.54374999999999</v>
      </c>
      <c r="AI265" s="135">
        <f t="shared" ca="1" si="130"/>
        <v>41.363179160329508</v>
      </c>
      <c r="AK265" s="136">
        <f t="shared" ca="1" si="147"/>
        <v>400.22008307999999</v>
      </c>
      <c r="AL265" s="102">
        <f t="shared" ca="1" si="131"/>
        <v>0</v>
      </c>
      <c r="AM265" s="3">
        <f t="shared" ca="1" si="148"/>
        <v>0</v>
      </c>
      <c r="AN265" s="142">
        <f t="shared" ca="1" si="132"/>
        <v>400.22008307999999</v>
      </c>
      <c r="AS265" s="148">
        <f t="shared" ca="1" si="133"/>
        <v>4244.8062886019088</v>
      </c>
      <c r="AT265" s="2">
        <f t="shared" ca="1" si="149"/>
        <v>444.5150750727837</v>
      </c>
      <c r="AU265" s="102">
        <f t="shared" ca="1" si="150"/>
        <v>44.992849785185022</v>
      </c>
      <c r="AV265" s="102">
        <f t="shared" ca="1" si="151"/>
        <v>730.15873015873024</v>
      </c>
    </row>
    <row r="266" spans="1:48" x14ac:dyDescent="0.25">
      <c r="A266" s="2">
        <v>217</v>
      </c>
      <c r="B266" s="127">
        <f ca="1">Auswahlblatt!$B$4*A266/250</f>
        <v>91.14</v>
      </c>
      <c r="C266" s="134">
        <f t="shared" ca="1" si="134"/>
        <v>236.85429201826389</v>
      </c>
      <c r="D266" s="131">
        <f t="shared" ca="1" si="135"/>
        <v>58.86069694332997</v>
      </c>
      <c r="E266" s="134">
        <f ca="1">($B$8+Auswahlblatt!$B$11)*9.81*$B$37</f>
        <v>165.54374999999999</v>
      </c>
      <c r="F266" s="135">
        <f t="shared" ca="1" si="136"/>
        <v>41.13930305667003</v>
      </c>
      <c r="G266" s="136">
        <f t="shared" ca="1" si="137"/>
        <v>402.39804201826388</v>
      </c>
      <c r="J266" s="168">
        <f t="shared" ca="1" si="138"/>
        <v>236.85429201826389</v>
      </c>
      <c r="K266" s="168">
        <f t="shared" ca="1" si="139"/>
        <v>165.54374999999999</v>
      </c>
      <c r="L266" s="148">
        <f t="shared" ca="1" si="119"/>
        <v>1314.9164410501551</v>
      </c>
      <c r="M266" s="148">
        <f t="shared" ca="1" si="120"/>
        <v>2575.5622467557964</v>
      </c>
      <c r="N266" s="148">
        <f t="shared" ca="1" si="121"/>
        <v>3738.1927317250456</v>
      </c>
      <c r="O266" s="148">
        <f t="shared" ca="1" si="140"/>
        <v>1743.6226678385185</v>
      </c>
      <c r="P266" s="148"/>
      <c r="Q266" s="148">
        <f t="shared" ca="1" si="141"/>
        <v>2164.3866964187837</v>
      </c>
      <c r="R266" s="148">
        <f t="shared" ca="1" si="142"/>
        <v>2575.5622467557964</v>
      </c>
      <c r="S266" s="148"/>
      <c r="V266" s="102">
        <f t="shared" ca="1" si="122"/>
        <v>402.39804201826388</v>
      </c>
      <c r="W266" s="3">
        <f t="shared" ca="1" si="123"/>
        <v>1717.3144830684189</v>
      </c>
      <c r="X266" s="166">
        <f t="shared" ca="1" si="124"/>
        <v>2977.9602887740602</v>
      </c>
      <c r="Y266" s="166">
        <f t="shared" ca="1" si="125"/>
        <v>4140.5907737433099</v>
      </c>
      <c r="Z266" s="166">
        <f t="shared" ca="1" si="143"/>
        <v>2146.0207098567826</v>
      </c>
      <c r="AA266" s="166">
        <f t="shared" ca="1" si="144"/>
        <v>2566.7847384370475</v>
      </c>
      <c r="AB266" s="166">
        <f t="shared" ca="1" si="145"/>
        <v>2977.9602887740602</v>
      </c>
      <c r="AC266" s="114"/>
      <c r="AD266" s="2">
        <f t="shared" si="146"/>
        <v>0</v>
      </c>
      <c r="AE266" s="2">
        <f t="shared" ca="1" si="126"/>
        <v>0</v>
      </c>
      <c r="AF266" s="134">
        <f t="shared" ca="1" si="127"/>
        <v>236.85429201826389</v>
      </c>
      <c r="AG266" s="135">
        <f t="shared" ca="1" si="128"/>
        <v>58.86069694332997</v>
      </c>
      <c r="AH266" s="134">
        <f t="shared" ca="1" si="129"/>
        <v>165.54374999999999</v>
      </c>
      <c r="AI266" s="135">
        <f t="shared" ca="1" si="130"/>
        <v>41.13930305667003</v>
      </c>
      <c r="AK266" s="136">
        <f t="shared" ca="1" si="147"/>
        <v>402.39804201826388</v>
      </c>
      <c r="AL266" s="102">
        <f t="shared" ca="1" si="131"/>
        <v>0</v>
      </c>
      <c r="AM266" s="3">
        <f t="shared" ca="1" si="148"/>
        <v>0</v>
      </c>
      <c r="AN266" s="142">
        <f t="shared" ca="1" si="132"/>
        <v>402.39804201826388</v>
      </c>
      <c r="AS266" s="148">
        <f t="shared" ca="1" si="133"/>
        <v>4264.4581695676588</v>
      </c>
      <c r="AT266" s="2">
        <f t="shared" ca="1" si="149"/>
        <v>446.57301523515781</v>
      </c>
      <c r="AU266" s="102">
        <f t="shared" ca="1" si="150"/>
        <v>44.785509463594295</v>
      </c>
      <c r="AV266" s="102">
        <f t="shared" ca="1" si="151"/>
        <v>726.79394338380484</v>
      </c>
    </row>
    <row r="267" spans="1:48" x14ac:dyDescent="0.25">
      <c r="A267" s="2">
        <v>218</v>
      </c>
      <c r="B267" s="127">
        <f ca="1">Auswahlblatt!$B$4*A267/250</f>
        <v>91.56</v>
      </c>
      <c r="C267" s="134">
        <f t="shared" ca="1" si="134"/>
        <v>239.04231081305556</v>
      </c>
      <c r="D267" s="131">
        <f t="shared" ca="1" si="135"/>
        <v>59.083180061289433</v>
      </c>
      <c r="E267" s="134">
        <f ca="1">($B$8+Auswahlblatt!$B$11)*9.81*$B$37</f>
        <v>165.54374999999999</v>
      </c>
      <c r="F267" s="135">
        <f t="shared" ca="1" si="136"/>
        <v>40.916819938710567</v>
      </c>
      <c r="G267" s="136">
        <f t="shared" ca="1" si="137"/>
        <v>404.58606081305555</v>
      </c>
      <c r="J267" s="168">
        <f t="shared" ca="1" si="138"/>
        <v>239.04231081305556</v>
      </c>
      <c r="K267" s="168">
        <f t="shared" ca="1" si="139"/>
        <v>165.54374999999999</v>
      </c>
      <c r="L267" s="148">
        <f t="shared" ca="1" si="119"/>
        <v>1314.9164410501551</v>
      </c>
      <c r="M267" s="148">
        <f t="shared" ca="1" si="120"/>
        <v>2575.5622467557964</v>
      </c>
      <c r="N267" s="148">
        <f t="shared" ca="1" si="121"/>
        <v>3738.1927317250456</v>
      </c>
      <c r="O267" s="148">
        <f t="shared" ca="1" si="140"/>
        <v>1743.6226678385185</v>
      </c>
      <c r="P267" s="148"/>
      <c r="Q267" s="148">
        <f t="shared" ca="1" si="141"/>
        <v>2164.3866964187837</v>
      </c>
      <c r="R267" s="148">
        <f t="shared" ca="1" si="142"/>
        <v>2575.5622467557964</v>
      </c>
      <c r="S267" s="148"/>
      <c r="V267" s="102">
        <f t="shared" ca="1" si="122"/>
        <v>404.58606081305555</v>
      </c>
      <c r="W267" s="3">
        <f t="shared" ca="1" si="123"/>
        <v>1719.5025018632107</v>
      </c>
      <c r="X267" s="166">
        <f t="shared" ca="1" si="124"/>
        <v>2980.148307568852</v>
      </c>
      <c r="Y267" s="166">
        <f t="shared" ca="1" si="125"/>
        <v>4142.7787925381008</v>
      </c>
      <c r="Z267" s="166">
        <f t="shared" ca="1" si="143"/>
        <v>2148.2087286515739</v>
      </c>
      <c r="AA267" s="166">
        <f t="shared" ca="1" si="144"/>
        <v>2568.9727572318393</v>
      </c>
      <c r="AB267" s="166">
        <f t="shared" ca="1" si="145"/>
        <v>2980.148307568852</v>
      </c>
      <c r="AC267" s="114"/>
      <c r="AD267" s="2">
        <f t="shared" si="146"/>
        <v>0</v>
      </c>
      <c r="AE267" s="2">
        <f t="shared" ca="1" si="126"/>
        <v>0</v>
      </c>
      <c r="AF267" s="134">
        <f t="shared" ca="1" si="127"/>
        <v>239.04231081305556</v>
      </c>
      <c r="AG267" s="135">
        <f t="shared" ca="1" si="128"/>
        <v>59.083180061289433</v>
      </c>
      <c r="AH267" s="134">
        <f t="shared" ca="1" si="129"/>
        <v>165.54374999999999</v>
      </c>
      <c r="AI267" s="135">
        <f t="shared" ca="1" si="130"/>
        <v>40.916819938710567</v>
      </c>
      <c r="AK267" s="136">
        <f t="shared" ca="1" si="147"/>
        <v>404.58606081305555</v>
      </c>
      <c r="AL267" s="102">
        <f t="shared" ca="1" si="131"/>
        <v>0</v>
      </c>
      <c r="AM267" s="3">
        <f t="shared" ca="1" si="148"/>
        <v>0</v>
      </c>
      <c r="AN267" s="142">
        <f t="shared" ca="1" si="132"/>
        <v>404.58606081305555</v>
      </c>
      <c r="AS267" s="148">
        <f t="shared" ca="1" si="133"/>
        <v>4284.110050533408</v>
      </c>
      <c r="AT267" s="2">
        <f t="shared" ca="1" si="149"/>
        <v>448.63095539753169</v>
      </c>
      <c r="AU267" s="102">
        <f t="shared" ca="1" si="150"/>
        <v>44.580071346788827</v>
      </c>
      <c r="AV267" s="102">
        <f t="shared" ca="1" si="151"/>
        <v>723.4600262123198</v>
      </c>
    </row>
    <row r="268" spans="1:48" x14ac:dyDescent="0.25">
      <c r="A268" s="2">
        <v>219</v>
      </c>
      <c r="B268" s="127">
        <f ca="1">Auswahlblatt!$B$4*A268/250</f>
        <v>91.98</v>
      </c>
      <c r="C268" s="134">
        <f t="shared" ca="1" si="134"/>
        <v>241.240389464375</v>
      </c>
      <c r="D268" s="131">
        <f t="shared" ca="1" si="135"/>
        <v>59.304276165246641</v>
      </c>
      <c r="E268" s="134">
        <f ca="1">($B$8+Auswahlblatt!$B$11)*9.81*$B$37</f>
        <v>165.54374999999999</v>
      </c>
      <c r="F268" s="135">
        <f t="shared" ca="1" si="136"/>
        <v>40.695723834753359</v>
      </c>
      <c r="G268" s="136">
        <f t="shared" ca="1" si="137"/>
        <v>406.78413946437502</v>
      </c>
      <c r="J268" s="168">
        <f t="shared" ca="1" si="138"/>
        <v>241.240389464375</v>
      </c>
      <c r="K268" s="168">
        <f t="shared" ca="1" si="139"/>
        <v>165.54374999999999</v>
      </c>
      <c r="L268" s="148">
        <f t="shared" ca="1" si="119"/>
        <v>1314.9164410501551</v>
      </c>
      <c r="M268" s="148">
        <f t="shared" ca="1" si="120"/>
        <v>2575.5622467557964</v>
      </c>
      <c r="N268" s="148">
        <f t="shared" ca="1" si="121"/>
        <v>3738.1927317250456</v>
      </c>
      <c r="O268" s="148">
        <f t="shared" ca="1" si="140"/>
        <v>1743.6226678385185</v>
      </c>
      <c r="P268" s="148"/>
      <c r="Q268" s="148">
        <f t="shared" ca="1" si="141"/>
        <v>2164.3866964187837</v>
      </c>
      <c r="R268" s="148">
        <f t="shared" ca="1" si="142"/>
        <v>2575.5622467557964</v>
      </c>
      <c r="S268" s="148"/>
      <c r="V268" s="102">
        <f t="shared" ca="1" si="122"/>
        <v>406.78413946437502</v>
      </c>
      <c r="W268" s="3">
        <f t="shared" ca="1" si="123"/>
        <v>1721.70058051453</v>
      </c>
      <c r="X268" s="166">
        <f t="shared" ca="1" si="124"/>
        <v>2982.3463862201716</v>
      </c>
      <c r="Y268" s="166">
        <f t="shared" ca="1" si="125"/>
        <v>4144.9768711894203</v>
      </c>
      <c r="Z268" s="166">
        <f t="shared" ca="1" si="143"/>
        <v>2150.4068073028934</v>
      </c>
      <c r="AA268" s="166">
        <f t="shared" ca="1" si="144"/>
        <v>2571.1708358831588</v>
      </c>
      <c r="AB268" s="166">
        <f t="shared" ca="1" si="145"/>
        <v>2982.3463862201716</v>
      </c>
      <c r="AC268" s="114"/>
      <c r="AD268" s="2">
        <f t="shared" si="146"/>
        <v>0</v>
      </c>
      <c r="AE268" s="2">
        <f t="shared" ca="1" si="126"/>
        <v>0</v>
      </c>
      <c r="AF268" s="134">
        <f t="shared" ca="1" si="127"/>
        <v>241.240389464375</v>
      </c>
      <c r="AG268" s="135">
        <f t="shared" ca="1" si="128"/>
        <v>59.304276165246641</v>
      </c>
      <c r="AH268" s="134">
        <f t="shared" ca="1" si="129"/>
        <v>165.54374999999999</v>
      </c>
      <c r="AI268" s="135">
        <f t="shared" ca="1" si="130"/>
        <v>40.695723834753359</v>
      </c>
      <c r="AK268" s="136">
        <f t="shared" ca="1" si="147"/>
        <v>406.78413946437502</v>
      </c>
      <c r="AL268" s="102">
        <f t="shared" ca="1" si="131"/>
        <v>0</v>
      </c>
      <c r="AM268" s="3">
        <f t="shared" ca="1" si="148"/>
        <v>0</v>
      </c>
      <c r="AN268" s="142">
        <f t="shared" ca="1" si="132"/>
        <v>406.78413946437502</v>
      </c>
      <c r="AS268" s="148">
        <f t="shared" ca="1" si="133"/>
        <v>4303.761931499158</v>
      </c>
      <c r="AT268" s="2">
        <f t="shared" ca="1" si="149"/>
        <v>450.6888955599058</v>
      </c>
      <c r="AU268" s="102">
        <f t="shared" ca="1" si="150"/>
        <v>44.37650937716878</v>
      </c>
      <c r="AV268" s="102">
        <f t="shared" ca="1" si="151"/>
        <v>720.15655577299401</v>
      </c>
    </row>
    <row r="269" spans="1:48" x14ac:dyDescent="0.25">
      <c r="A269" s="2">
        <v>220</v>
      </c>
      <c r="B269" s="127">
        <f ca="1">Auswahlblatt!$B$4*A269/250</f>
        <v>92.4</v>
      </c>
      <c r="C269" s="134">
        <f t="shared" ca="1" si="134"/>
        <v>243.44852797222225</v>
      </c>
      <c r="D269" s="131">
        <f t="shared" ca="1" si="135"/>
        <v>59.523991303512261</v>
      </c>
      <c r="E269" s="134">
        <f ca="1">($B$8+Auswahlblatt!$B$11)*9.81*$B$37</f>
        <v>165.54374999999999</v>
      </c>
      <c r="F269" s="135">
        <f t="shared" ca="1" si="136"/>
        <v>40.476008696487739</v>
      </c>
      <c r="G269" s="136">
        <f t="shared" ca="1" si="137"/>
        <v>408.99227797222227</v>
      </c>
      <c r="J269" s="168">
        <f t="shared" ca="1" si="138"/>
        <v>243.44852797222225</v>
      </c>
      <c r="K269" s="168">
        <f t="shared" ca="1" si="139"/>
        <v>165.54374999999999</v>
      </c>
      <c r="L269" s="148">
        <f t="shared" ca="1" si="119"/>
        <v>1314.9164410501551</v>
      </c>
      <c r="M269" s="148">
        <f t="shared" ca="1" si="120"/>
        <v>2575.5622467557964</v>
      </c>
      <c r="N269" s="148">
        <f t="shared" ca="1" si="121"/>
        <v>3738.1927317250456</v>
      </c>
      <c r="O269" s="148">
        <f t="shared" ca="1" si="140"/>
        <v>1743.6226678385185</v>
      </c>
      <c r="P269" s="148"/>
      <c r="Q269" s="148">
        <f t="shared" ca="1" si="141"/>
        <v>2164.3866964187837</v>
      </c>
      <c r="R269" s="148">
        <f t="shared" ca="1" si="142"/>
        <v>2575.5622467557964</v>
      </c>
      <c r="S269" s="148"/>
      <c r="V269" s="102">
        <f t="shared" ca="1" si="122"/>
        <v>408.99227797222227</v>
      </c>
      <c r="W269" s="3">
        <f t="shared" ca="1" si="123"/>
        <v>1723.9087190223772</v>
      </c>
      <c r="X269" s="166">
        <f t="shared" ca="1" si="124"/>
        <v>2984.5545247280188</v>
      </c>
      <c r="Y269" s="166">
        <f t="shared" ca="1" si="125"/>
        <v>4147.1850096972676</v>
      </c>
      <c r="Z269" s="166">
        <f t="shared" ca="1" si="143"/>
        <v>2152.6149458107407</v>
      </c>
      <c r="AA269" s="166">
        <f t="shared" ca="1" si="144"/>
        <v>2573.3789743910061</v>
      </c>
      <c r="AB269" s="166">
        <f t="shared" ca="1" si="145"/>
        <v>2984.5545247280188</v>
      </c>
      <c r="AC269" s="114"/>
      <c r="AD269" s="2">
        <f t="shared" si="146"/>
        <v>0</v>
      </c>
      <c r="AE269" s="2">
        <f t="shared" ca="1" si="126"/>
        <v>0</v>
      </c>
      <c r="AF269" s="134">
        <f t="shared" ca="1" si="127"/>
        <v>243.44852797222225</v>
      </c>
      <c r="AG269" s="135">
        <f t="shared" ca="1" si="128"/>
        <v>59.523991303512261</v>
      </c>
      <c r="AH269" s="134">
        <f t="shared" ca="1" si="129"/>
        <v>165.54374999999999</v>
      </c>
      <c r="AI269" s="135">
        <f t="shared" ca="1" si="130"/>
        <v>40.476008696487739</v>
      </c>
      <c r="AK269" s="136">
        <f t="shared" ca="1" si="147"/>
        <v>408.99227797222227</v>
      </c>
      <c r="AL269" s="102">
        <f t="shared" ca="1" si="131"/>
        <v>0</v>
      </c>
      <c r="AM269" s="3">
        <f t="shared" ca="1" si="148"/>
        <v>0</v>
      </c>
      <c r="AN269" s="142">
        <f t="shared" ca="1" si="132"/>
        <v>408.99227797222227</v>
      </c>
      <c r="AS269" s="148">
        <f t="shared" ca="1" si="133"/>
        <v>4323.4138124649071</v>
      </c>
      <c r="AT269" s="2">
        <f t="shared" ca="1" si="149"/>
        <v>452.74683572227974</v>
      </c>
      <c r="AU269" s="102">
        <f t="shared" ca="1" si="150"/>
        <v>44.174797970908926</v>
      </c>
      <c r="AV269" s="102">
        <f t="shared" ca="1" si="151"/>
        <v>716.88311688311671</v>
      </c>
    </row>
    <row r="270" spans="1:48" x14ac:dyDescent="0.25">
      <c r="A270" s="2">
        <v>221</v>
      </c>
      <c r="B270" s="127">
        <f ca="1">Auswahlblatt!$B$4*A270/250</f>
        <v>92.82</v>
      </c>
      <c r="C270" s="134">
        <f t="shared" ca="1" si="134"/>
        <v>245.66672633659726</v>
      </c>
      <c r="D270" s="131">
        <f t="shared" ca="1" si="135"/>
        <v>59.742331597482504</v>
      </c>
      <c r="E270" s="134">
        <f ca="1">($B$8+Auswahlblatt!$B$11)*9.81*$B$37</f>
        <v>165.54374999999999</v>
      </c>
      <c r="F270" s="135">
        <f t="shared" ca="1" si="136"/>
        <v>40.257668402517496</v>
      </c>
      <c r="G270" s="136">
        <f t="shared" ca="1" si="137"/>
        <v>411.21047633659725</v>
      </c>
      <c r="J270" s="168">
        <f t="shared" ca="1" si="138"/>
        <v>245.66672633659726</v>
      </c>
      <c r="K270" s="168">
        <f t="shared" ca="1" si="139"/>
        <v>165.54374999999999</v>
      </c>
      <c r="L270" s="148">
        <f t="shared" ca="1" si="119"/>
        <v>1314.9164410501551</v>
      </c>
      <c r="M270" s="148">
        <f t="shared" ca="1" si="120"/>
        <v>2575.5622467557964</v>
      </c>
      <c r="N270" s="148">
        <f t="shared" ca="1" si="121"/>
        <v>3738.1927317250456</v>
      </c>
      <c r="O270" s="148">
        <f t="shared" ca="1" si="140"/>
        <v>1743.6226678385185</v>
      </c>
      <c r="P270" s="148"/>
      <c r="Q270" s="148">
        <f t="shared" ca="1" si="141"/>
        <v>2164.3866964187837</v>
      </c>
      <c r="R270" s="148">
        <f t="shared" ca="1" si="142"/>
        <v>2575.5622467557964</v>
      </c>
      <c r="S270" s="148"/>
      <c r="V270" s="102">
        <f t="shared" ca="1" si="122"/>
        <v>411.21047633659725</v>
      </c>
      <c r="W270" s="3">
        <f t="shared" ca="1" si="123"/>
        <v>1726.1269173867522</v>
      </c>
      <c r="X270" s="166">
        <f t="shared" ca="1" si="124"/>
        <v>2986.7727230923938</v>
      </c>
      <c r="Y270" s="166">
        <f t="shared" ca="1" si="125"/>
        <v>4149.4032080616425</v>
      </c>
      <c r="Z270" s="166">
        <f t="shared" ca="1" si="143"/>
        <v>2154.8331441751156</v>
      </c>
      <c r="AA270" s="166">
        <f t="shared" ca="1" si="144"/>
        <v>2575.5971727553811</v>
      </c>
      <c r="AB270" s="166">
        <f t="shared" ca="1" si="145"/>
        <v>2986.7727230923938</v>
      </c>
      <c r="AC270" s="114"/>
      <c r="AD270" s="2">
        <f t="shared" si="146"/>
        <v>0</v>
      </c>
      <c r="AE270" s="2">
        <f t="shared" ca="1" si="126"/>
        <v>0</v>
      </c>
      <c r="AF270" s="134">
        <f t="shared" ca="1" si="127"/>
        <v>245.66672633659726</v>
      </c>
      <c r="AG270" s="135">
        <f t="shared" ca="1" si="128"/>
        <v>59.742331597482504</v>
      </c>
      <c r="AH270" s="134">
        <f t="shared" ca="1" si="129"/>
        <v>165.54374999999999</v>
      </c>
      <c r="AI270" s="135">
        <f t="shared" ca="1" si="130"/>
        <v>40.257668402517496</v>
      </c>
      <c r="AK270" s="136">
        <f t="shared" ca="1" si="147"/>
        <v>411.21047633659725</v>
      </c>
      <c r="AL270" s="102">
        <f t="shared" ca="1" si="131"/>
        <v>0</v>
      </c>
      <c r="AM270" s="3">
        <f t="shared" ca="1" si="148"/>
        <v>0</v>
      </c>
      <c r="AN270" s="142">
        <f t="shared" ca="1" si="132"/>
        <v>411.21047633659725</v>
      </c>
      <c r="AS270" s="148">
        <f t="shared" ca="1" si="133"/>
        <v>4343.0656934306562</v>
      </c>
      <c r="AT270" s="2">
        <f t="shared" ca="1" si="149"/>
        <v>454.80477588465362</v>
      </c>
      <c r="AU270" s="102">
        <f t="shared" ca="1" si="150"/>
        <v>43.974912007239666</v>
      </c>
      <c r="AV270" s="102">
        <f t="shared" ca="1" si="151"/>
        <v>713.63930187459619</v>
      </c>
    </row>
    <row r="271" spans="1:48" x14ac:dyDescent="0.25">
      <c r="A271" s="2">
        <v>222</v>
      </c>
      <c r="B271" s="127">
        <f ca="1">Auswahlblatt!$B$4*A271/250</f>
        <v>93.24</v>
      </c>
      <c r="C271" s="134">
        <f t="shared" ca="1" si="134"/>
        <v>247.89498455749998</v>
      </c>
      <c r="D271" s="131">
        <f t="shared" ca="1" si="135"/>
        <v>59.959303238198011</v>
      </c>
      <c r="E271" s="134">
        <f ca="1">($B$8+Auswahlblatt!$B$11)*9.81*$B$37</f>
        <v>165.54374999999999</v>
      </c>
      <c r="F271" s="135">
        <f t="shared" ca="1" si="136"/>
        <v>40.040696761801989</v>
      </c>
      <c r="G271" s="136">
        <f t="shared" ca="1" si="137"/>
        <v>413.43873455749997</v>
      </c>
      <c r="J271" s="168">
        <f t="shared" ca="1" si="138"/>
        <v>247.89498455749998</v>
      </c>
      <c r="K271" s="168">
        <f t="shared" ca="1" si="139"/>
        <v>165.54374999999999</v>
      </c>
      <c r="L271" s="148">
        <f t="shared" ca="1" si="119"/>
        <v>1314.9164410501551</v>
      </c>
      <c r="M271" s="148">
        <f t="shared" ca="1" si="120"/>
        <v>2575.5622467557964</v>
      </c>
      <c r="N271" s="148">
        <f t="shared" ca="1" si="121"/>
        <v>3738.1927317250456</v>
      </c>
      <c r="O271" s="148">
        <f t="shared" ca="1" si="140"/>
        <v>1743.6226678385185</v>
      </c>
      <c r="P271" s="148"/>
      <c r="Q271" s="148">
        <f t="shared" ca="1" si="141"/>
        <v>2164.3866964187837</v>
      </c>
      <c r="R271" s="148">
        <f t="shared" ca="1" si="142"/>
        <v>2575.5622467557964</v>
      </c>
      <c r="S271" s="148"/>
      <c r="V271" s="102">
        <f t="shared" ca="1" si="122"/>
        <v>413.43873455749997</v>
      </c>
      <c r="W271" s="3">
        <f t="shared" ca="1" si="123"/>
        <v>1728.3551756076549</v>
      </c>
      <c r="X271" s="166">
        <f t="shared" ca="1" si="124"/>
        <v>2989.0009813132965</v>
      </c>
      <c r="Y271" s="166">
        <f t="shared" ca="1" si="125"/>
        <v>4151.6314662825453</v>
      </c>
      <c r="Z271" s="166">
        <f t="shared" ca="1" si="143"/>
        <v>2157.0614023960184</v>
      </c>
      <c r="AA271" s="166">
        <f t="shared" ca="1" si="144"/>
        <v>2577.8254309762838</v>
      </c>
      <c r="AB271" s="166">
        <f t="shared" ca="1" si="145"/>
        <v>2989.0009813132965</v>
      </c>
      <c r="AC271" s="114"/>
      <c r="AD271" s="2">
        <f t="shared" si="146"/>
        <v>0</v>
      </c>
      <c r="AE271" s="2">
        <f t="shared" ca="1" si="126"/>
        <v>0</v>
      </c>
      <c r="AF271" s="134">
        <f t="shared" ca="1" si="127"/>
        <v>247.89498455749998</v>
      </c>
      <c r="AG271" s="135">
        <f t="shared" ca="1" si="128"/>
        <v>59.959303238198011</v>
      </c>
      <c r="AH271" s="134">
        <f t="shared" ca="1" si="129"/>
        <v>165.54374999999999</v>
      </c>
      <c r="AI271" s="135">
        <f t="shared" ca="1" si="130"/>
        <v>40.040696761801989</v>
      </c>
      <c r="AK271" s="136">
        <f t="shared" ca="1" si="147"/>
        <v>413.43873455749997</v>
      </c>
      <c r="AL271" s="102">
        <f t="shared" ca="1" si="131"/>
        <v>0</v>
      </c>
      <c r="AM271" s="3">
        <f t="shared" ca="1" si="148"/>
        <v>0</v>
      </c>
      <c r="AN271" s="142">
        <f t="shared" ca="1" si="132"/>
        <v>413.43873455749997</v>
      </c>
      <c r="AS271" s="148">
        <f t="shared" ca="1" si="133"/>
        <v>4362.7175743964062</v>
      </c>
      <c r="AT271" s="2">
        <f t="shared" ca="1" si="149"/>
        <v>456.86271604702773</v>
      </c>
      <c r="AU271" s="102">
        <f t="shared" ca="1" si="150"/>
        <v>43.776826818017852</v>
      </c>
      <c r="AV271" s="102">
        <f t="shared" ca="1" si="151"/>
        <v>710.42471042471038</v>
      </c>
    </row>
    <row r="272" spans="1:48" x14ac:dyDescent="0.25">
      <c r="A272" s="2">
        <v>223</v>
      </c>
      <c r="B272" s="127">
        <f ca="1">Auswahlblatt!$B$4*A272/250</f>
        <v>93.66</v>
      </c>
      <c r="C272" s="134">
        <f t="shared" ca="1" si="134"/>
        <v>250.13330263493052</v>
      </c>
      <c r="D272" s="131">
        <f t="shared" ca="1" si="135"/>
        <v>60.17491248298731</v>
      </c>
      <c r="E272" s="134">
        <f ca="1">($B$8+Auswahlblatt!$B$11)*9.81*$B$37</f>
        <v>165.54374999999999</v>
      </c>
      <c r="F272" s="135">
        <f t="shared" ca="1" si="136"/>
        <v>39.82508751701269</v>
      </c>
      <c r="G272" s="136">
        <f t="shared" ca="1" si="137"/>
        <v>415.67705263493053</v>
      </c>
      <c r="J272" s="168">
        <f t="shared" ca="1" si="138"/>
        <v>250.13330263493052</v>
      </c>
      <c r="K272" s="168">
        <f t="shared" ca="1" si="139"/>
        <v>165.54374999999999</v>
      </c>
      <c r="L272" s="148">
        <f t="shared" ca="1" si="119"/>
        <v>1314.9164410501551</v>
      </c>
      <c r="M272" s="148">
        <f t="shared" ca="1" si="120"/>
        <v>2575.5622467557964</v>
      </c>
      <c r="N272" s="148">
        <f t="shared" ca="1" si="121"/>
        <v>3738.1927317250456</v>
      </c>
      <c r="O272" s="148">
        <f t="shared" ca="1" si="140"/>
        <v>1743.6226678385185</v>
      </c>
      <c r="P272" s="148"/>
      <c r="Q272" s="148">
        <f t="shared" ca="1" si="141"/>
        <v>2164.3866964187837</v>
      </c>
      <c r="R272" s="148">
        <f t="shared" ca="1" si="142"/>
        <v>2575.5622467557964</v>
      </c>
      <c r="S272" s="148"/>
      <c r="V272" s="102">
        <f t="shared" ca="1" si="122"/>
        <v>415.67705263493053</v>
      </c>
      <c r="W272" s="3">
        <f t="shared" ca="1" si="123"/>
        <v>1730.5934936850856</v>
      </c>
      <c r="X272" s="166">
        <f t="shared" ca="1" si="124"/>
        <v>2991.239299390727</v>
      </c>
      <c r="Y272" s="166">
        <f t="shared" ca="1" si="125"/>
        <v>4153.8697843599766</v>
      </c>
      <c r="Z272" s="166">
        <f t="shared" ca="1" si="143"/>
        <v>2159.2997204734493</v>
      </c>
      <c r="AA272" s="166">
        <f t="shared" ca="1" si="144"/>
        <v>2580.0637490537142</v>
      </c>
      <c r="AB272" s="166">
        <f t="shared" ca="1" si="145"/>
        <v>2991.239299390727</v>
      </c>
      <c r="AC272" s="114"/>
      <c r="AD272" s="2">
        <f t="shared" si="146"/>
        <v>0</v>
      </c>
      <c r="AE272" s="2">
        <f t="shared" ca="1" si="126"/>
        <v>0</v>
      </c>
      <c r="AF272" s="134">
        <f t="shared" ca="1" si="127"/>
        <v>250.13330263493052</v>
      </c>
      <c r="AG272" s="135">
        <f t="shared" ca="1" si="128"/>
        <v>60.17491248298731</v>
      </c>
      <c r="AH272" s="134">
        <f t="shared" ca="1" si="129"/>
        <v>165.54374999999999</v>
      </c>
      <c r="AI272" s="135">
        <f t="shared" ca="1" si="130"/>
        <v>39.82508751701269</v>
      </c>
      <c r="AK272" s="136">
        <f t="shared" ca="1" si="147"/>
        <v>415.67705263493053</v>
      </c>
      <c r="AL272" s="102">
        <f t="shared" ca="1" si="131"/>
        <v>0</v>
      </c>
      <c r="AM272" s="3">
        <f t="shared" ca="1" si="148"/>
        <v>0</v>
      </c>
      <c r="AN272" s="142">
        <f t="shared" ca="1" si="132"/>
        <v>415.67705263493053</v>
      </c>
      <c r="AS272" s="148">
        <f t="shared" ca="1" si="133"/>
        <v>4382.3694553621553</v>
      </c>
      <c r="AT272" s="2">
        <f t="shared" ca="1" si="149"/>
        <v>458.92065620940167</v>
      </c>
      <c r="AU272" s="102">
        <f t="shared" ca="1" si="150"/>
        <v>43.58051817757832</v>
      </c>
      <c r="AV272" s="102">
        <f t="shared" ca="1" si="151"/>
        <v>707.23894939141576</v>
      </c>
    </row>
    <row r="273" spans="1:48" x14ac:dyDescent="0.25">
      <c r="A273" s="2">
        <v>224</v>
      </c>
      <c r="B273" s="127">
        <f ca="1">Auswahlblatt!$B$4*A273/250</f>
        <v>94.08</v>
      </c>
      <c r="C273" s="134">
        <f t="shared" ca="1" si="134"/>
        <v>252.3816805688889</v>
      </c>
      <c r="D273" s="131">
        <f t="shared" ca="1" si="135"/>
        <v>60.389165652193419</v>
      </c>
      <c r="E273" s="134">
        <f ca="1">($B$8+Auswahlblatt!$B$11)*9.81*$B$37</f>
        <v>165.54374999999999</v>
      </c>
      <c r="F273" s="135">
        <f t="shared" ca="1" si="136"/>
        <v>39.610834347806581</v>
      </c>
      <c r="G273" s="136">
        <f t="shared" ca="1" si="137"/>
        <v>417.92543056888888</v>
      </c>
      <c r="J273" s="168">
        <f t="shared" ca="1" si="138"/>
        <v>252.3816805688889</v>
      </c>
      <c r="K273" s="168">
        <f t="shared" ca="1" si="139"/>
        <v>165.54374999999999</v>
      </c>
      <c r="L273" s="148">
        <f t="shared" ca="1" si="119"/>
        <v>1314.9164410501551</v>
      </c>
      <c r="M273" s="148">
        <f t="shared" ca="1" si="120"/>
        <v>2575.5622467557964</v>
      </c>
      <c r="N273" s="148">
        <f t="shared" ca="1" si="121"/>
        <v>3738.1927317250456</v>
      </c>
      <c r="O273" s="148">
        <f t="shared" ca="1" si="140"/>
        <v>1743.6226678385185</v>
      </c>
      <c r="P273" s="148"/>
      <c r="Q273" s="148">
        <f t="shared" ca="1" si="141"/>
        <v>2164.3866964187837</v>
      </c>
      <c r="R273" s="148">
        <f t="shared" ca="1" si="142"/>
        <v>2575.5622467557964</v>
      </c>
      <c r="S273" s="148"/>
      <c r="V273" s="102">
        <f t="shared" ca="1" si="122"/>
        <v>417.92543056888888</v>
      </c>
      <c r="W273" s="3">
        <f t="shared" ca="1" si="123"/>
        <v>1732.841871619044</v>
      </c>
      <c r="X273" s="166">
        <f t="shared" ca="1" si="124"/>
        <v>2993.4876773246851</v>
      </c>
      <c r="Y273" s="166">
        <f t="shared" ca="1" si="125"/>
        <v>4156.1181622939348</v>
      </c>
      <c r="Z273" s="166">
        <f t="shared" ca="1" si="143"/>
        <v>2161.5480984074075</v>
      </c>
      <c r="AA273" s="166">
        <f t="shared" ca="1" si="144"/>
        <v>2582.3121269876724</v>
      </c>
      <c r="AB273" s="166">
        <f t="shared" ca="1" si="145"/>
        <v>2993.4876773246851</v>
      </c>
      <c r="AC273" s="114"/>
      <c r="AD273" s="2">
        <f t="shared" si="146"/>
        <v>0</v>
      </c>
      <c r="AE273" s="2">
        <f t="shared" ca="1" si="126"/>
        <v>0</v>
      </c>
      <c r="AF273" s="134">
        <f t="shared" ca="1" si="127"/>
        <v>252.3816805688889</v>
      </c>
      <c r="AG273" s="135">
        <f t="shared" ca="1" si="128"/>
        <v>60.389165652193419</v>
      </c>
      <c r="AH273" s="134">
        <f t="shared" ca="1" si="129"/>
        <v>165.54374999999999</v>
      </c>
      <c r="AI273" s="135">
        <f t="shared" ca="1" si="130"/>
        <v>39.610834347806581</v>
      </c>
      <c r="AK273" s="136">
        <f t="shared" ca="1" si="147"/>
        <v>417.92543056888888</v>
      </c>
      <c r="AL273" s="102">
        <f t="shared" ca="1" si="131"/>
        <v>0</v>
      </c>
      <c r="AM273" s="3">
        <f t="shared" ca="1" si="148"/>
        <v>0</v>
      </c>
      <c r="AN273" s="142">
        <f t="shared" ca="1" si="132"/>
        <v>417.92543056888888</v>
      </c>
      <c r="AS273" s="148">
        <f t="shared" ca="1" si="133"/>
        <v>4402.0213363279054</v>
      </c>
      <c r="AT273" s="2">
        <f t="shared" ca="1" si="149"/>
        <v>460.97859637177572</v>
      </c>
      <c r="AU273" s="102">
        <f t="shared" ca="1" si="150"/>
        <v>43.385962292856981</v>
      </c>
      <c r="AV273" s="102">
        <f t="shared" ca="1" si="151"/>
        <v>704.08163265306121</v>
      </c>
    </row>
    <row r="274" spans="1:48" x14ac:dyDescent="0.25">
      <c r="A274" s="2">
        <v>225</v>
      </c>
      <c r="B274" s="127">
        <f ca="1">Auswahlblatt!$B$4*A274/250</f>
        <v>94.5</v>
      </c>
      <c r="C274" s="134">
        <f t="shared" ca="1" si="134"/>
        <v>254.64011835937501</v>
      </c>
      <c r="D274" s="131">
        <f t="shared" ca="1" si="135"/>
        <v>60.602069125982325</v>
      </c>
      <c r="E274" s="134">
        <f ca="1">($B$8+Auswahlblatt!$B$11)*9.81*$B$37</f>
        <v>165.54374999999999</v>
      </c>
      <c r="F274" s="135">
        <f t="shared" ca="1" si="136"/>
        <v>39.397930874017675</v>
      </c>
      <c r="G274" s="136">
        <f t="shared" ca="1" si="137"/>
        <v>420.18386835937497</v>
      </c>
      <c r="J274" s="168">
        <f t="shared" ca="1" si="138"/>
        <v>254.64011835937501</v>
      </c>
      <c r="K274" s="168">
        <f t="shared" ca="1" si="139"/>
        <v>165.54374999999999</v>
      </c>
      <c r="L274" s="148">
        <f t="shared" ca="1" si="119"/>
        <v>1314.9164410501551</v>
      </c>
      <c r="M274" s="148">
        <f t="shared" ca="1" si="120"/>
        <v>2575.5622467557964</v>
      </c>
      <c r="N274" s="148">
        <f t="shared" ca="1" si="121"/>
        <v>3738.1927317250456</v>
      </c>
      <c r="O274" s="148">
        <f t="shared" ca="1" si="140"/>
        <v>1743.6226678385185</v>
      </c>
      <c r="P274" s="148"/>
      <c r="Q274" s="148">
        <f t="shared" ca="1" si="141"/>
        <v>2164.3866964187837</v>
      </c>
      <c r="R274" s="148">
        <f t="shared" ca="1" si="142"/>
        <v>2575.5622467557964</v>
      </c>
      <c r="S274" s="148"/>
      <c r="V274" s="102">
        <f t="shared" ca="1" si="122"/>
        <v>420.18386835937497</v>
      </c>
      <c r="W274" s="3">
        <f t="shared" ca="1" si="123"/>
        <v>1735.1003094095299</v>
      </c>
      <c r="X274" s="166">
        <f t="shared" ca="1" si="124"/>
        <v>2995.7461151151715</v>
      </c>
      <c r="Y274" s="166">
        <f t="shared" ca="1" si="125"/>
        <v>4158.3766000844207</v>
      </c>
      <c r="Z274" s="166">
        <f t="shared" ca="1" si="143"/>
        <v>2163.8065361978934</v>
      </c>
      <c r="AA274" s="166">
        <f t="shared" ca="1" si="144"/>
        <v>2584.5705647781588</v>
      </c>
      <c r="AB274" s="166">
        <f t="shared" ca="1" si="145"/>
        <v>2995.7461151151715</v>
      </c>
      <c r="AC274" s="114"/>
      <c r="AD274" s="2">
        <f t="shared" si="146"/>
        <v>0</v>
      </c>
      <c r="AE274" s="2">
        <f t="shared" ca="1" si="126"/>
        <v>0</v>
      </c>
      <c r="AF274" s="134">
        <f t="shared" ca="1" si="127"/>
        <v>254.64011835937501</v>
      </c>
      <c r="AG274" s="135">
        <f t="shared" ca="1" si="128"/>
        <v>60.602069125982325</v>
      </c>
      <c r="AH274" s="134">
        <f t="shared" ca="1" si="129"/>
        <v>165.54374999999999</v>
      </c>
      <c r="AI274" s="135">
        <f t="shared" ca="1" si="130"/>
        <v>39.397930874017675</v>
      </c>
      <c r="AK274" s="136">
        <f t="shared" ca="1" si="147"/>
        <v>420.18386835937497</v>
      </c>
      <c r="AL274" s="102">
        <f t="shared" ca="1" si="131"/>
        <v>0</v>
      </c>
      <c r="AM274" s="3">
        <f t="shared" ca="1" si="148"/>
        <v>0</v>
      </c>
      <c r="AN274" s="142">
        <f t="shared" ca="1" si="132"/>
        <v>420.18386835937497</v>
      </c>
      <c r="AS274" s="148">
        <f t="shared" ca="1" si="133"/>
        <v>4421.6732172936545</v>
      </c>
      <c r="AT274" s="2">
        <f t="shared" ca="1" si="149"/>
        <v>463.03653653414966</v>
      </c>
      <c r="AU274" s="102">
        <f t="shared" ca="1" si="150"/>
        <v>43.193135793777621</v>
      </c>
      <c r="AV274" s="102">
        <f t="shared" ca="1" si="151"/>
        <v>700.95238095238096</v>
      </c>
    </row>
    <row r="275" spans="1:48" x14ac:dyDescent="0.25">
      <c r="A275" s="2">
        <v>226</v>
      </c>
      <c r="B275" s="127">
        <f ca="1">Auswahlblatt!$B$4*A275/250</f>
        <v>94.92</v>
      </c>
      <c r="C275" s="134">
        <f t="shared" ca="1" si="134"/>
        <v>256.90861600638891</v>
      </c>
      <c r="D275" s="131">
        <f t="shared" ca="1" si="135"/>
        <v>60.81362934123171</v>
      </c>
      <c r="E275" s="134">
        <f ca="1">($B$8+Auswahlblatt!$B$11)*9.81*$B$37</f>
        <v>165.54374999999999</v>
      </c>
      <c r="F275" s="135">
        <f t="shared" ca="1" si="136"/>
        <v>39.18637065876829</v>
      </c>
      <c r="G275" s="136">
        <f t="shared" ca="1" si="137"/>
        <v>422.4523660063889</v>
      </c>
      <c r="J275" s="168">
        <f t="shared" ca="1" si="138"/>
        <v>256.90861600638891</v>
      </c>
      <c r="K275" s="168">
        <f t="shared" ca="1" si="139"/>
        <v>165.54374999999999</v>
      </c>
      <c r="L275" s="148">
        <f t="shared" ca="1" si="119"/>
        <v>1314.9164410501551</v>
      </c>
      <c r="M275" s="148">
        <f t="shared" ca="1" si="120"/>
        <v>2575.5622467557964</v>
      </c>
      <c r="N275" s="148">
        <f t="shared" ca="1" si="121"/>
        <v>3738.1927317250456</v>
      </c>
      <c r="O275" s="148">
        <f t="shared" ca="1" si="140"/>
        <v>1743.6226678385185</v>
      </c>
      <c r="P275" s="148"/>
      <c r="Q275" s="148">
        <f t="shared" ca="1" si="141"/>
        <v>2164.3866964187837</v>
      </c>
      <c r="R275" s="148">
        <f t="shared" ca="1" si="142"/>
        <v>2575.5622467557964</v>
      </c>
      <c r="S275" s="148"/>
      <c r="V275" s="102">
        <f t="shared" ca="1" si="122"/>
        <v>422.4523660063889</v>
      </c>
      <c r="W275" s="3">
        <f t="shared" ca="1" si="123"/>
        <v>1737.368807056544</v>
      </c>
      <c r="X275" s="166">
        <f t="shared" ca="1" si="124"/>
        <v>2998.0146127621852</v>
      </c>
      <c r="Y275" s="166">
        <f t="shared" ca="1" si="125"/>
        <v>4160.6450977314344</v>
      </c>
      <c r="Z275" s="166">
        <f t="shared" ca="1" si="143"/>
        <v>2166.0750338449075</v>
      </c>
      <c r="AA275" s="166">
        <f t="shared" ca="1" si="144"/>
        <v>2586.8390624251724</v>
      </c>
      <c r="AB275" s="166">
        <f t="shared" ca="1" si="145"/>
        <v>2998.0146127621852</v>
      </c>
      <c r="AC275" s="114"/>
      <c r="AD275" s="2">
        <f t="shared" si="146"/>
        <v>0</v>
      </c>
      <c r="AE275" s="2">
        <f t="shared" ca="1" si="126"/>
        <v>0</v>
      </c>
      <c r="AF275" s="134">
        <f t="shared" ca="1" si="127"/>
        <v>256.90861600638891</v>
      </c>
      <c r="AG275" s="135">
        <f t="shared" ca="1" si="128"/>
        <v>60.81362934123171</v>
      </c>
      <c r="AH275" s="134">
        <f t="shared" ca="1" si="129"/>
        <v>165.54374999999999</v>
      </c>
      <c r="AI275" s="135">
        <f t="shared" ca="1" si="130"/>
        <v>39.18637065876829</v>
      </c>
      <c r="AK275" s="136">
        <f t="shared" ca="1" si="147"/>
        <v>422.4523660063889</v>
      </c>
      <c r="AL275" s="102">
        <f t="shared" ca="1" si="131"/>
        <v>0</v>
      </c>
      <c r="AM275" s="3">
        <f t="shared" ca="1" si="148"/>
        <v>0</v>
      </c>
      <c r="AN275" s="142">
        <f t="shared" ca="1" si="132"/>
        <v>422.4523660063889</v>
      </c>
      <c r="AS275" s="148">
        <f t="shared" ca="1" si="133"/>
        <v>4441.3250982594045</v>
      </c>
      <c r="AT275" s="2">
        <f t="shared" ca="1" si="149"/>
        <v>465.09447669652371</v>
      </c>
      <c r="AU275" s="102">
        <f t="shared" ca="1" si="150"/>
        <v>43.002015723893649</v>
      </c>
      <c r="AV275" s="102">
        <f t="shared" ca="1" si="151"/>
        <v>697.85082174462707</v>
      </c>
    </row>
    <row r="276" spans="1:48" x14ac:dyDescent="0.25">
      <c r="A276" s="2">
        <v>227</v>
      </c>
      <c r="B276" s="127">
        <f ca="1">Auswahlblatt!$B$4*A276/250</f>
        <v>95.34</v>
      </c>
      <c r="C276" s="134">
        <f t="shared" ca="1" si="134"/>
        <v>259.18717350993057</v>
      </c>
      <c r="D276" s="131">
        <f t="shared" ca="1" si="135"/>
        <v>61.023852788498587</v>
      </c>
      <c r="E276" s="134">
        <f ca="1">($B$8+Auswahlblatt!$B$11)*9.81*$B$37</f>
        <v>165.54374999999999</v>
      </c>
      <c r="F276" s="135">
        <f t="shared" ca="1" si="136"/>
        <v>38.976147211501413</v>
      </c>
      <c r="G276" s="136">
        <f t="shared" ca="1" si="137"/>
        <v>424.73092350993056</v>
      </c>
      <c r="J276" s="168">
        <f t="shared" ca="1" si="138"/>
        <v>259.18717350993057</v>
      </c>
      <c r="K276" s="168">
        <f t="shared" ca="1" si="139"/>
        <v>165.54374999999999</v>
      </c>
      <c r="L276" s="148">
        <f t="shared" ca="1" si="119"/>
        <v>1314.9164410501551</v>
      </c>
      <c r="M276" s="148">
        <f t="shared" ca="1" si="120"/>
        <v>2575.5622467557964</v>
      </c>
      <c r="N276" s="148">
        <f t="shared" ca="1" si="121"/>
        <v>3738.1927317250456</v>
      </c>
      <c r="O276" s="148">
        <f t="shared" ca="1" si="140"/>
        <v>1743.6226678385185</v>
      </c>
      <c r="P276" s="148"/>
      <c r="Q276" s="148">
        <f t="shared" ca="1" si="141"/>
        <v>2164.3866964187837</v>
      </c>
      <c r="R276" s="148">
        <f t="shared" ca="1" si="142"/>
        <v>2575.5622467557964</v>
      </c>
      <c r="S276" s="148"/>
      <c r="V276" s="102">
        <f t="shared" ca="1" si="122"/>
        <v>424.73092350993056</v>
      </c>
      <c r="W276" s="3">
        <f t="shared" ca="1" si="123"/>
        <v>1739.6473645600856</v>
      </c>
      <c r="X276" s="166">
        <f t="shared" ca="1" si="124"/>
        <v>3000.293170265727</v>
      </c>
      <c r="Y276" s="166">
        <f t="shared" ca="1" si="125"/>
        <v>4162.9236552349757</v>
      </c>
      <c r="Z276" s="166">
        <f t="shared" ca="1" si="143"/>
        <v>2168.3535913484493</v>
      </c>
      <c r="AA276" s="166">
        <f t="shared" ca="1" si="144"/>
        <v>2589.1176199287142</v>
      </c>
      <c r="AB276" s="166">
        <f t="shared" ca="1" si="145"/>
        <v>3000.293170265727</v>
      </c>
      <c r="AC276" s="114"/>
      <c r="AD276" s="2">
        <f t="shared" si="146"/>
        <v>0</v>
      </c>
      <c r="AE276" s="2">
        <f t="shared" ca="1" si="126"/>
        <v>0</v>
      </c>
      <c r="AF276" s="134">
        <f t="shared" ca="1" si="127"/>
        <v>259.18717350993057</v>
      </c>
      <c r="AG276" s="135">
        <f t="shared" ca="1" si="128"/>
        <v>61.023852788498587</v>
      </c>
      <c r="AH276" s="134">
        <f t="shared" ca="1" si="129"/>
        <v>165.54374999999999</v>
      </c>
      <c r="AI276" s="135">
        <f t="shared" ca="1" si="130"/>
        <v>38.976147211501413</v>
      </c>
      <c r="AK276" s="136">
        <f t="shared" ca="1" si="147"/>
        <v>424.73092350993056</v>
      </c>
      <c r="AL276" s="102">
        <f t="shared" ca="1" si="131"/>
        <v>0</v>
      </c>
      <c r="AM276" s="3">
        <f t="shared" ca="1" si="148"/>
        <v>0</v>
      </c>
      <c r="AN276" s="142">
        <f t="shared" ca="1" si="132"/>
        <v>424.73092350993056</v>
      </c>
      <c r="AS276" s="148">
        <f t="shared" ca="1" si="133"/>
        <v>4460.9769792251536</v>
      </c>
      <c r="AT276" s="2">
        <f t="shared" ca="1" si="149"/>
        <v>467.15241685889765</v>
      </c>
      <c r="AU276" s="102">
        <f t="shared" ca="1" si="150"/>
        <v>42.812579531277379</v>
      </c>
      <c r="AV276" s="102">
        <f t="shared" ca="1" si="151"/>
        <v>694.7765890497169</v>
      </c>
    </row>
    <row r="277" spans="1:48" x14ac:dyDescent="0.25">
      <c r="A277" s="2">
        <v>228</v>
      </c>
      <c r="B277" s="127">
        <f ca="1">Auswahlblatt!$B$4*A277/250</f>
        <v>95.76</v>
      </c>
      <c r="C277" s="134">
        <f t="shared" ca="1" si="134"/>
        <v>261.47579087000003</v>
      </c>
      <c r="D277" s="131">
        <f t="shared" ca="1" si="135"/>
        <v>61.232746009064385</v>
      </c>
      <c r="E277" s="134">
        <f ca="1">($B$8+Auswahlblatt!$B$11)*9.81*$B$37</f>
        <v>165.54374999999999</v>
      </c>
      <c r="F277" s="135">
        <f t="shared" ca="1" si="136"/>
        <v>38.767253990935608</v>
      </c>
      <c r="G277" s="136">
        <f t="shared" ca="1" si="137"/>
        <v>427.01954087000001</v>
      </c>
      <c r="J277" s="168">
        <f t="shared" ca="1" si="138"/>
        <v>261.47579087000003</v>
      </c>
      <c r="K277" s="168">
        <f t="shared" ca="1" si="139"/>
        <v>165.54374999999999</v>
      </c>
      <c r="L277" s="148">
        <f t="shared" ca="1" si="119"/>
        <v>1314.9164410501551</v>
      </c>
      <c r="M277" s="148">
        <f t="shared" ca="1" si="120"/>
        <v>2575.5622467557964</v>
      </c>
      <c r="N277" s="148">
        <f t="shared" ca="1" si="121"/>
        <v>3738.1927317250456</v>
      </c>
      <c r="O277" s="148">
        <f t="shared" ca="1" si="140"/>
        <v>1743.6226678385185</v>
      </c>
      <c r="P277" s="148"/>
      <c r="Q277" s="148">
        <f t="shared" ca="1" si="141"/>
        <v>2164.3866964187837</v>
      </c>
      <c r="R277" s="148">
        <f t="shared" ca="1" si="142"/>
        <v>2575.5622467557964</v>
      </c>
      <c r="S277" s="148"/>
      <c r="V277" s="102">
        <f t="shared" ca="1" si="122"/>
        <v>427.01954087000001</v>
      </c>
      <c r="W277" s="3">
        <f t="shared" ca="1" si="123"/>
        <v>1741.935981920155</v>
      </c>
      <c r="X277" s="166">
        <f t="shared" ca="1" si="124"/>
        <v>3002.5817876257966</v>
      </c>
      <c r="Y277" s="166">
        <f t="shared" ca="1" si="125"/>
        <v>4165.2122725950458</v>
      </c>
      <c r="Z277" s="166">
        <f t="shared" ca="1" si="143"/>
        <v>2170.6422087085184</v>
      </c>
      <c r="AA277" s="166">
        <f t="shared" ca="1" si="144"/>
        <v>2591.4062372887838</v>
      </c>
      <c r="AB277" s="166">
        <f t="shared" ca="1" si="145"/>
        <v>3002.5817876257966</v>
      </c>
      <c r="AC277" s="114"/>
      <c r="AD277" s="2">
        <f t="shared" si="146"/>
        <v>0</v>
      </c>
      <c r="AE277" s="2">
        <f t="shared" ca="1" si="126"/>
        <v>0</v>
      </c>
      <c r="AF277" s="134">
        <f t="shared" ca="1" si="127"/>
        <v>261.47579087000003</v>
      </c>
      <c r="AG277" s="135">
        <f t="shared" ca="1" si="128"/>
        <v>61.232746009064385</v>
      </c>
      <c r="AH277" s="134">
        <f t="shared" ca="1" si="129"/>
        <v>165.54374999999999</v>
      </c>
      <c r="AI277" s="135">
        <f t="shared" ca="1" si="130"/>
        <v>38.767253990935608</v>
      </c>
      <c r="AK277" s="136">
        <f t="shared" ca="1" si="147"/>
        <v>427.01954087000001</v>
      </c>
      <c r="AL277" s="102">
        <f t="shared" ca="1" si="131"/>
        <v>0</v>
      </c>
      <c r="AM277" s="3">
        <f t="shared" ca="1" si="148"/>
        <v>0</v>
      </c>
      <c r="AN277" s="142">
        <f t="shared" ca="1" si="132"/>
        <v>427.01954087000001</v>
      </c>
      <c r="AS277" s="148">
        <f t="shared" ca="1" si="133"/>
        <v>4480.6288601909037</v>
      </c>
      <c r="AT277" s="2">
        <f t="shared" ca="1" si="149"/>
        <v>469.2103570212717</v>
      </c>
      <c r="AU277" s="102">
        <f t="shared" ca="1" si="150"/>
        <v>42.624805059648963</v>
      </c>
      <c r="AV277" s="102">
        <f t="shared" ca="1" si="151"/>
        <v>691.72932330827064</v>
      </c>
    </row>
    <row r="278" spans="1:48" x14ac:dyDescent="0.25">
      <c r="A278" s="2">
        <v>229</v>
      </c>
      <c r="B278" s="127">
        <f ca="1">Auswahlblatt!$B$4*A278/250</f>
        <v>96.18</v>
      </c>
      <c r="C278" s="134">
        <f t="shared" ca="1" si="134"/>
        <v>263.77446808659715</v>
      </c>
      <c r="D278" s="131">
        <f t="shared" ca="1" si="135"/>
        <v>61.440315592056152</v>
      </c>
      <c r="E278" s="134">
        <f ca="1">($B$8+Auswahlblatt!$B$11)*9.81*$B$37</f>
        <v>165.54374999999999</v>
      </c>
      <c r="F278" s="135">
        <f t="shared" ca="1" si="136"/>
        <v>38.559684407943855</v>
      </c>
      <c r="G278" s="136">
        <f t="shared" ca="1" si="137"/>
        <v>429.31821808659714</v>
      </c>
      <c r="J278" s="168">
        <f t="shared" ca="1" si="138"/>
        <v>263.77446808659715</v>
      </c>
      <c r="K278" s="168">
        <f t="shared" ca="1" si="139"/>
        <v>165.54374999999999</v>
      </c>
      <c r="L278" s="148">
        <f t="shared" ca="1" si="119"/>
        <v>1314.9164410501551</v>
      </c>
      <c r="M278" s="148">
        <f t="shared" ca="1" si="120"/>
        <v>2575.5622467557964</v>
      </c>
      <c r="N278" s="148">
        <f t="shared" ca="1" si="121"/>
        <v>3738.1927317250456</v>
      </c>
      <c r="O278" s="148">
        <f t="shared" ca="1" si="140"/>
        <v>1743.6226678385185</v>
      </c>
      <c r="P278" s="148"/>
      <c r="Q278" s="148">
        <f t="shared" ca="1" si="141"/>
        <v>2164.3866964187837</v>
      </c>
      <c r="R278" s="148">
        <f t="shared" ca="1" si="142"/>
        <v>2575.5622467557964</v>
      </c>
      <c r="S278" s="148"/>
      <c r="V278" s="102">
        <f t="shared" ca="1" si="122"/>
        <v>429.31821808659714</v>
      </c>
      <c r="W278" s="3">
        <f t="shared" ca="1" si="123"/>
        <v>1744.2346591367523</v>
      </c>
      <c r="X278" s="166">
        <f t="shared" ca="1" si="124"/>
        <v>3004.8804648423934</v>
      </c>
      <c r="Y278" s="166">
        <f t="shared" ca="1" si="125"/>
        <v>4167.5109498116426</v>
      </c>
      <c r="Z278" s="166">
        <f t="shared" ca="1" si="143"/>
        <v>2172.9408859251157</v>
      </c>
      <c r="AA278" s="166">
        <f t="shared" ca="1" si="144"/>
        <v>2593.7049145053807</v>
      </c>
      <c r="AB278" s="166">
        <f t="shared" ca="1" si="145"/>
        <v>3004.8804648423934</v>
      </c>
      <c r="AC278" s="114"/>
      <c r="AD278" s="2">
        <f t="shared" si="146"/>
        <v>0</v>
      </c>
      <c r="AE278" s="2">
        <f t="shared" ca="1" si="126"/>
        <v>0</v>
      </c>
      <c r="AF278" s="134">
        <f t="shared" ca="1" si="127"/>
        <v>263.77446808659715</v>
      </c>
      <c r="AG278" s="135">
        <f t="shared" ca="1" si="128"/>
        <v>61.440315592056152</v>
      </c>
      <c r="AH278" s="134">
        <f t="shared" ca="1" si="129"/>
        <v>165.54374999999999</v>
      </c>
      <c r="AI278" s="135">
        <f t="shared" ca="1" si="130"/>
        <v>38.559684407943855</v>
      </c>
      <c r="AK278" s="136">
        <f t="shared" ca="1" si="147"/>
        <v>429.31821808659714</v>
      </c>
      <c r="AL278" s="102">
        <f t="shared" ca="1" si="131"/>
        <v>0</v>
      </c>
      <c r="AM278" s="3">
        <f t="shared" ca="1" si="148"/>
        <v>0</v>
      </c>
      <c r="AN278" s="142">
        <f t="shared" ca="1" si="132"/>
        <v>429.31821808659714</v>
      </c>
      <c r="AS278" s="148">
        <f t="shared" ca="1" si="133"/>
        <v>4500.2807411566537</v>
      </c>
      <c r="AT278" s="2">
        <f t="shared" ca="1" si="149"/>
        <v>471.26829718364576</v>
      </c>
      <c r="AU278" s="102">
        <f t="shared" ca="1" si="150"/>
        <v>42.438670539737828</v>
      </c>
      <c r="AV278" s="102">
        <f t="shared" ca="1" si="151"/>
        <v>688.70867124142217</v>
      </c>
    </row>
    <row r="279" spans="1:48" x14ac:dyDescent="0.25">
      <c r="A279" s="2">
        <v>230</v>
      </c>
      <c r="B279" s="127">
        <f ca="1">Auswahlblatt!$B$4*A279/250</f>
        <v>96.6</v>
      </c>
      <c r="C279" s="134">
        <f t="shared" ca="1" si="134"/>
        <v>266.08320515972218</v>
      </c>
      <c r="D279" s="131">
        <f t="shared" ca="1" si="135"/>
        <v>61.646568171642322</v>
      </c>
      <c r="E279" s="134">
        <f ca="1">($B$8+Auswahlblatt!$B$11)*9.81*$B$37</f>
        <v>165.54374999999999</v>
      </c>
      <c r="F279" s="135">
        <f t="shared" ca="1" si="136"/>
        <v>38.353431828357678</v>
      </c>
      <c r="G279" s="136">
        <f t="shared" ca="1" si="137"/>
        <v>431.62695515972217</v>
      </c>
      <c r="J279" s="168">
        <f t="shared" ca="1" si="138"/>
        <v>266.08320515972218</v>
      </c>
      <c r="K279" s="168">
        <f t="shared" ca="1" si="139"/>
        <v>165.54374999999999</v>
      </c>
      <c r="L279" s="148">
        <f t="shared" ca="1" si="119"/>
        <v>1314.9164410501551</v>
      </c>
      <c r="M279" s="148">
        <f t="shared" ca="1" si="120"/>
        <v>2575.5622467557964</v>
      </c>
      <c r="N279" s="148">
        <f t="shared" ca="1" si="121"/>
        <v>3738.1927317250456</v>
      </c>
      <c r="O279" s="148">
        <f t="shared" ca="1" si="140"/>
        <v>1743.6226678385185</v>
      </c>
      <c r="P279" s="148"/>
      <c r="Q279" s="148">
        <f t="shared" ca="1" si="141"/>
        <v>2164.3866964187837</v>
      </c>
      <c r="R279" s="148">
        <f t="shared" ca="1" si="142"/>
        <v>2575.5622467557964</v>
      </c>
      <c r="S279" s="148"/>
      <c r="V279" s="102">
        <f t="shared" ca="1" si="122"/>
        <v>431.62695515972217</v>
      </c>
      <c r="W279" s="3">
        <f t="shared" ca="1" si="123"/>
        <v>1746.5433962098773</v>
      </c>
      <c r="X279" s="166">
        <f t="shared" ca="1" si="124"/>
        <v>3007.1892019155184</v>
      </c>
      <c r="Y279" s="166">
        <f t="shared" ca="1" si="125"/>
        <v>4169.8196868847681</v>
      </c>
      <c r="Z279" s="166">
        <f t="shared" ca="1" si="143"/>
        <v>2175.2496229982407</v>
      </c>
      <c r="AA279" s="166">
        <f t="shared" ca="1" si="144"/>
        <v>2596.0136515785057</v>
      </c>
      <c r="AB279" s="166">
        <f t="shared" ca="1" si="145"/>
        <v>3007.1892019155184</v>
      </c>
      <c r="AC279" s="114"/>
      <c r="AD279" s="2">
        <f t="shared" si="146"/>
        <v>0</v>
      </c>
      <c r="AE279" s="2">
        <f t="shared" ca="1" si="126"/>
        <v>0</v>
      </c>
      <c r="AF279" s="134">
        <f t="shared" ca="1" si="127"/>
        <v>266.08320515972218</v>
      </c>
      <c r="AG279" s="135">
        <f t="shared" ca="1" si="128"/>
        <v>61.646568171642322</v>
      </c>
      <c r="AH279" s="134">
        <f t="shared" ca="1" si="129"/>
        <v>165.54374999999999</v>
      </c>
      <c r="AI279" s="135">
        <f t="shared" ca="1" si="130"/>
        <v>38.353431828357678</v>
      </c>
      <c r="AK279" s="136">
        <f t="shared" ca="1" si="147"/>
        <v>431.62695515972217</v>
      </c>
      <c r="AL279" s="102">
        <f t="shared" ca="1" si="131"/>
        <v>0</v>
      </c>
      <c r="AM279" s="3">
        <f t="shared" ca="1" si="148"/>
        <v>0</v>
      </c>
      <c r="AN279" s="142">
        <f t="shared" ca="1" si="132"/>
        <v>431.62695515972217</v>
      </c>
      <c r="AS279" s="148">
        <f t="shared" ca="1" si="133"/>
        <v>4519.9326221224037</v>
      </c>
      <c r="AT279" s="2">
        <f t="shared" ca="1" si="149"/>
        <v>473.32623734601981</v>
      </c>
      <c r="AU279" s="102">
        <f t="shared" ca="1" si="150"/>
        <v>42.254154580869404</v>
      </c>
      <c r="AV279" s="102">
        <f t="shared" ca="1" si="151"/>
        <v>685.71428571428555</v>
      </c>
    </row>
    <row r="280" spans="1:48" x14ac:dyDescent="0.25">
      <c r="A280" s="2">
        <v>231</v>
      </c>
      <c r="B280" s="127">
        <f ca="1">Auswahlblatt!$B$4*A280/250</f>
        <v>97.02</v>
      </c>
      <c r="C280" s="134">
        <f t="shared" ca="1" si="134"/>
        <v>268.402002089375</v>
      </c>
      <c r="D280" s="131">
        <f t="shared" ca="1" si="135"/>
        <v>61.851510424301892</v>
      </c>
      <c r="E280" s="134">
        <f ca="1">($B$8+Auswahlblatt!$B$11)*9.81*$B$37</f>
        <v>165.54374999999999</v>
      </c>
      <c r="F280" s="135">
        <f t="shared" ca="1" si="136"/>
        <v>38.148489575698115</v>
      </c>
      <c r="G280" s="136">
        <f t="shared" ca="1" si="137"/>
        <v>433.94575208937499</v>
      </c>
      <c r="J280" s="168">
        <f t="shared" ca="1" si="138"/>
        <v>268.402002089375</v>
      </c>
      <c r="K280" s="168">
        <f t="shared" ca="1" si="139"/>
        <v>165.54374999999999</v>
      </c>
      <c r="L280" s="148">
        <f t="shared" ca="1" si="119"/>
        <v>1314.9164410501551</v>
      </c>
      <c r="M280" s="148">
        <f t="shared" ca="1" si="120"/>
        <v>2575.5622467557964</v>
      </c>
      <c r="N280" s="148">
        <f t="shared" ca="1" si="121"/>
        <v>3738.1927317250456</v>
      </c>
      <c r="O280" s="148">
        <f t="shared" ca="1" si="140"/>
        <v>1743.6226678385185</v>
      </c>
      <c r="P280" s="148"/>
      <c r="Q280" s="148">
        <f t="shared" ca="1" si="141"/>
        <v>2164.3866964187837</v>
      </c>
      <c r="R280" s="148">
        <f t="shared" ca="1" si="142"/>
        <v>2575.5622467557964</v>
      </c>
      <c r="S280" s="148"/>
      <c r="V280" s="102">
        <f t="shared" ca="1" si="122"/>
        <v>433.94575208937499</v>
      </c>
      <c r="W280" s="3">
        <f t="shared" ca="1" si="123"/>
        <v>1748.8621931395301</v>
      </c>
      <c r="X280" s="166">
        <f t="shared" ca="1" si="124"/>
        <v>3009.5079988451716</v>
      </c>
      <c r="Y280" s="166">
        <f t="shared" ca="1" si="125"/>
        <v>4172.1384838144204</v>
      </c>
      <c r="Z280" s="166">
        <f t="shared" ca="1" si="143"/>
        <v>2177.5684199278935</v>
      </c>
      <c r="AA280" s="166">
        <f t="shared" ca="1" si="144"/>
        <v>2598.3324485081584</v>
      </c>
      <c r="AB280" s="166">
        <f t="shared" ca="1" si="145"/>
        <v>3009.5079988451716</v>
      </c>
      <c r="AC280" s="114"/>
      <c r="AD280" s="2">
        <f t="shared" si="146"/>
        <v>0</v>
      </c>
      <c r="AE280" s="2">
        <f t="shared" ca="1" si="126"/>
        <v>0</v>
      </c>
      <c r="AF280" s="134">
        <f t="shared" ca="1" si="127"/>
        <v>268.402002089375</v>
      </c>
      <c r="AG280" s="135">
        <f t="shared" ca="1" si="128"/>
        <v>61.851510424301892</v>
      </c>
      <c r="AH280" s="134">
        <f t="shared" ca="1" si="129"/>
        <v>165.54374999999999</v>
      </c>
      <c r="AI280" s="135">
        <f t="shared" ca="1" si="130"/>
        <v>38.148489575698115</v>
      </c>
      <c r="AK280" s="136">
        <f t="shared" ca="1" si="147"/>
        <v>433.94575208937499</v>
      </c>
      <c r="AL280" s="102">
        <f t="shared" ca="1" si="131"/>
        <v>0</v>
      </c>
      <c r="AM280" s="3">
        <f t="shared" ca="1" si="148"/>
        <v>0</v>
      </c>
      <c r="AN280" s="142">
        <f t="shared" ca="1" si="132"/>
        <v>433.94575208937499</v>
      </c>
      <c r="AS280" s="148">
        <f t="shared" ca="1" si="133"/>
        <v>4539.5845030881528</v>
      </c>
      <c r="AT280" s="2">
        <f t="shared" ca="1" si="149"/>
        <v>475.38417750839375</v>
      </c>
      <c r="AU280" s="102">
        <f t="shared" ca="1" si="150"/>
        <v>42.071236162770404</v>
      </c>
      <c r="AV280" s="102">
        <f t="shared" ca="1" si="151"/>
        <v>682.74582560296835</v>
      </c>
    </row>
    <row r="281" spans="1:48" x14ac:dyDescent="0.25">
      <c r="A281" s="2">
        <v>232</v>
      </c>
      <c r="B281" s="127">
        <f ca="1">Auswahlblatt!$B$4*A281/250</f>
        <v>97.44</v>
      </c>
      <c r="C281" s="134">
        <f t="shared" ca="1" si="134"/>
        <v>270.73085887555555</v>
      </c>
      <c r="D281" s="131">
        <f t="shared" ca="1" si="135"/>
        <v>62.055149066165285</v>
      </c>
      <c r="E281" s="134">
        <f ca="1">($B$8+Auswahlblatt!$B$11)*9.81*$B$37</f>
        <v>165.54374999999999</v>
      </c>
      <c r="F281" s="135">
        <f t="shared" ca="1" si="136"/>
        <v>37.944850933834715</v>
      </c>
      <c r="G281" s="136">
        <f t="shared" ca="1" si="137"/>
        <v>436.27460887555554</v>
      </c>
      <c r="J281" s="168">
        <f t="shared" ca="1" si="138"/>
        <v>270.73085887555555</v>
      </c>
      <c r="K281" s="168">
        <f t="shared" ca="1" si="139"/>
        <v>165.54374999999999</v>
      </c>
      <c r="L281" s="148">
        <f t="shared" ca="1" si="119"/>
        <v>1314.9164410501551</v>
      </c>
      <c r="M281" s="148">
        <f t="shared" ca="1" si="120"/>
        <v>2575.5622467557964</v>
      </c>
      <c r="N281" s="148">
        <f t="shared" ca="1" si="121"/>
        <v>3738.1927317250456</v>
      </c>
      <c r="O281" s="148">
        <f t="shared" ca="1" si="140"/>
        <v>1743.6226678385185</v>
      </c>
      <c r="P281" s="148"/>
      <c r="Q281" s="148">
        <f t="shared" ca="1" si="141"/>
        <v>2164.3866964187837</v>
      </c>
      <c r="R281" s="148">
        <f t="shared" ca="1" si="142"/>
        <v>2575.5622467557964</v>
      </c>
      <c r="S281" s="148"/>
      <c r="V281" s="102">
        <f t="shared" ca="1" si="122"/>
        <v>436.27460887555554</v>
      </c>
      <c r="W281" s="3">
        <f t="shared" ca="1" si="123"/>
        <v>1751.1910499257106</v>
      </c>
      <c r="X281" s="166">
        <f t="shared" ca="1" si="124"/>
        <v>3011.8368556313521</v>
      </c>
      <c r="Y281" s="166">
        <f t="shared" ca="1" si="125"/>
        <v>4174.4673406006013</v>
      </c>
      <c r="Z281" s="166">
        <f t="shared" ca="1" si="143"/>
        <v>2179.897276714074</v>
      </c>
      <c r="AA281" s="166">
        <f t="shared" ca="1" si="144"/>
        <v>2600.6613052943394</v>
      </c>
      <c r="AB281" s="166">
        <f t="shared" ca="1" si="145"/>
        <v>3011.8368556313521</v>
      </c>
      <c r="AC281" s="114"/>
      <c r="AD281" s="2">
        <f t="shared" si="146"/>
        <v>0</v>
      </c>
      <c r="AE281" s="2">
        <f t="shared" ca="1" si="126"/>
        <v>0</v>
      </c>
      <c r="AF281" s="134">
        <f t="shared" ca="1" si="127"/>
        <v>270.73085887555555</v>
      </c>
      <c r="AG281" s="135">
        <f t="shared" ca="1" si="128"/>
        <v>62.055149066165285</v>
      </c>
      <c r="AH281" s="134">
        <f t="shared" ca="1" si="129"/>
        <v>165.54374999999999</v>
      </c>
      <c r="AI281" s="135">
        <f t="shared" ca="1" si="130"/>
        <v>37.944850933834715</v>
      </c>
      <c r="AK281" s="136">
        <f t="shared" ca="1" si="147"/>
        <v>436.27460887555554</v>
      </c>
      <c r="AL281" s="102">
        <f t="shared" ca="1" si="131"/>
        <v>0</v>
      </c>
      <c r="AM281" s="3">
        <f t="shared" ca="1" si="148"/>
        <v>0</v>
      </c>
      <c r="AN281" s="142">
        <f t="shared" ca="1" si="132"/>
        <v>436.27460887555554</v>
      </c>
      <c r="AS281" s="148">
        <f t="shared" ca="1" si="133"/>
        <v>4559.2363840539019</v>
      </c>
      <c r="AT281" s="2">
        <f t="shared" ca="1" si="149"/>
        <v>477.44211767076769</v>
      </c>
      <c r="AU281" s="102">
        <f t="shared" ca="1" si="150"/>
        <v>41.889894627586052</v>
      </c>
      <c r="AV281" s="102">
        <f t="shared" ca="1" si="151"/>
        <v>679.80295566502457</v>
      </c>
    </row>
    <row r="282" spans="1:48" x14ac:dyDescent="0.25">
      <c r="A282" s="2">
        <v>233</v>
      </c>
      <c r="B282" s="127">
        <f ca="1">Auswahlblatt!$B$4*A282/250</f>
        <v>97.86</v>
      </c>
      <c r="C282" s="134">
        <f t="shared" ca="1" si="134"/>
        <v>273.0697755182639</v>
      </c>
      <c r="D282" s="131">
        <f t="shared" ca="1" si="135"/>
        <v>62.257490850425967</v>
      </c>
      <c r="E282" s="134">
        <f ca="1">($B$8+Auswahlblatt!$B$11)*9.81*$B$37</f>
        <v>165.54374999999999</v>
      </c>
      <c r="F282" s="135">
        <f t="shared" ca="1" si="136"/>
        <v>37.742509149574033</v>
      </c>
      <c r="G282" s="136">
        <f t="shared" ca="1" si="137"/>
        <v>438.61352551826388</v>
      </c>
      <c r="J282" s="168">
        <f t="shared" ca="1" si="138"/>
        <v>273.0697755182639</v>
      </c>
      <c r="K282" s="168">
        <f t="shared" ca="1" si="139"/>
        <v>165.54374999999999</v>
      </c>
      <c r="L282" s="148">
        <f t="shared" ca="1" si="119"/>
        <v>1314.9164410501551</v>
      </c>
      <c r="M282" s="148">
        <f t="shared" ca="1" si="120"/>
        <v>2575.5622467557964</v>
      </c>
      <c r="N282" s="148">
        <f t="shared" ca="1" si="121"/>
        <v>3738.1927317250456</v>
      </c>
      <c r="O282" s="148">
        <f t="shared" ca="1" si="140"/>
        <v>1743.6226678385185</v>
      </c>
      <c r="P282" s="148"/>
      <c r="Q282" s="148">
        <f t="shared" ca="1" si="141"/>
        <v>2164.3866964187837</v>
      </c>
      <c r="R282" s="148">
        <f t="shared" ca="1" si="142"/>
        <v>2575.5622467557964</v>
      </c>
      <c r="S282" s="148"/>
      <c r="V282" s="102">
        <f t="shared" ca="1" si="122"/>
        <v>438.61352551826388</v>
      </c>
      <c r="W282" s="3">
        <f t="shared" ca="1" si="123"/>
        <v>1753.529966568419</v>
      </c>
      <c r="X282" s="166">
        <f t="shared" ca="1" si="124"/>
        <v>3014.1757722740604</v>
      </c>
      <c r="Y282" s="166">
        <f t="shared" ca="1" si="125"/>
        <v>4176.8062572433091</v>
      </c>
      <c r="Z282" s="166">
        <f t="shared" ca="1" si="143"/>
        <v>2182.2361933567822</v>
      </c>
      <c r="AA282" s="166">
        <f t="shared" ca="1" si="144"/>
        <v>2603.0002219370476</v>
      </c>
      <c r="AB282" s="166">
        <f t="shared" ca="1" si="145"/>
        <v>3014.1757722740604</v>
      </c>
      <c r="AC282" s="114"/>
      <c r="AD282" s="2">
        <f t="shared" si="146"/>
        <v>0</v>
      </c>
      <c r="AE282" s="2">
        <f t="shared" ca="1" si="126"/>
        <v>0</v>
      </c>
      <c r="AF282" s="134">
        <f t="shared" ca="1" si="127"/>
        <v>273.0697755182639</v>
      </c>
      <c r="AG282" s="135">
        <f t="shared" ca="1" si="128"/>
        <v>62.257490850425967</v>
      </c>
      <c r="AH282" s="134">
        <f t="shared" ca="1" si="129"/>
        <v>165.54374999999999</v>
      </c>
      <c r="AI282" s="135">
        <f t="shared" ca="1" si="130"/>
        <v>37.742509149574033</v>
      </c>
      <c r="AK282" s="136">
        <f t="shared" ca="1" si="147"/>
        <v>438.61352551826388</v>
      </c>
      <c r="AL282" s="102">
        <f t="shared" ca="1" si="131"/>
        <v>0</v>
      </c>
      <c r="AM282" s="3">
        <f t="shared" ca="1" si="148"/>
        <v>0</v>
      </c>
      <c r="AN282" s="142">
        <f t="shared" ca="1" si="132"/>
        <v>438.61352551826388</v>
      </c>
      <c r="AS282" s="148">
        <f t="shared" ca="1" si="133"/>
        <v>4578.888265019652</v>
      </c>
      <c r="AT282" s="2">
        <f t="shared" ca="1" si="149"/>
        <v>479.50005783314174</v>
      </c>
      <c r="AU282" s="102">
        <f t="shared" ca="1" si="150"/>
        <v>41.710109672102845</v>
      </c>
      <c r="AV282" s="102">
        <f t="shared" ca="1" si="151"/>
        <v>676.88534641324327</v>
      </c>
    </row>
    <row r="283" spans="1:48" x14ac:dyDescent="0.25">
      <c r="A283" s="2">
        <v>234</v>
      </c>
      <c r="B283" s="127">
        <f ca="1">Auswahlblatt!$B$4*A283/250</f>
        <v>98.28</v>
      </c>
      <c r="C283" s="134">
        <f t="shared" ca="1" si="134"/>
        <v>275.41875201750003</v>
      </c>
      <c r="D283" s="131">
        <f t="shared" ca="1" si="135"/>
        <v>62.45854256482103</v>
      </c>
      <c r="E283" s="134">
        <f ca="1">($B$8+Auswahlblatt!$B$11)*9.81*$B$37</f>
        <v>165.54374999999999</v>
      </c>
      <c r="F283" s="135">
        <f t="shared" ca="1" si="136"/>
        <v>37.54145743517897</v>
      </c>
      <c r="G283" s="136">
        <f t="shared" ca="1" si="137"/>
        <v>440.96250201750001</v>
      </c>
      <c r="J283" s="168">
        <f t="shared" ca="1" si="138"/>
        <v>275.41875201750003</v>
      </c>
      <c r="K283" s="168">
        <f t="shared" ca="1" si="139"/>
        <v>165.54374999999999</v>
      </c>
      <c r="L283" s="148">
        <f t="shared" ca="1" si="119"/>
        <v>1314.9164410501551</v>
      </c>
      <c r="M283" s="148">
        <f t="shared" ca="1" si="120"/>
        <v>2575.5622467557964</v>
      </c>
      <c r="N283" s="148">
        <f t="shared" ca="1" si="121"/>
        <v>3738.1927317250456</v>
      </c>
      <c r="O283" s="148">
        <f t="shared" ca="1" si="140"/>
        <v>1743.6226678385185</v>
      </c>
      <c r="P283" s="148"/>
      <c r="Q283" s="148">
        <f t="shared" ca="1" si="141"/>
        <v>2164.3866964187837</v>
      </c>
      <c r="R283" s="148">
        <f t="shared" ca="1" si="142"/>
        <v>2575.5622467557964</v>
      </c>
      <c r="S283" s="148"/>
      <c r="V283" s="102">
        <f t="shared" ca="1" si="122"/>
        <v>440.96250201750001</v>
      </c>
      <c r="W283" s="3">
        <f t="shared" ca="1" si="123"/>
        <v>1755.8789430676552</v>
      </c>
      <c r="X283" s="166">
        <f t="shared" ca="1" si="124"/>
        <v>3016.5247487732963</v>
      </c>
      <c r="Y283" s="166">
        <f t="shared" ca="1" si="125"/>
        <v>4179.1552337425455</v>
      </c>
      <c r="Z283" s="166">
        <f t="shared" ca="1" si="143"/>
        <v>2184.5851698560186</v>
      </c>
      <c r="AA283" s="166">
        <f t="shared" ca="1" si="144"/>
        <v>2605.3491984362836</v>
      </c>
      <c r="AB283" s="166">
        <f t="shared" ca="1" si="145"/>
        <v>3016.5247487732963</v>
      </c>
      <c r="AC283" s="114"/>
      <c r="AD283" s="2">
        <f t="shared" si="146"/>
        <v>0</v>
      </c>
      <c r="AE283" s="2">
        <f t="shared" ca="1" si="126"/>
        <v>0</v>
      </c>
      <c r="AF283" s="134">
        <f t="shared" ca="1" si="127"/>
        <v>275.41875201750003</v>
      </c>
      <c r="AG283" s="135">
        <f t="shared" ca="1" si="128"/>
        <v>62.45854256482103</v>
      </c>
      <c r="AH283" s="134">
        <f t="shared" ca="1" si="129"/>
        <v>165.54374999999999</v>
      </c>
      <c r="AI283" s="135">
        <f t="shared" ca="1" si="130"/>
        <v>37.54145743517897</v>
      </c>
      <c r="AK283" s="136">
        <f t="shared" ca="1" si="147"/>
        <v>440.96250201750001</v>
      </c>
      <c r="AL283" s="102">
        <f t="shared" ca="1" si="131"/>
        <v>0</v>
      </c>
      <c r="AM283" s="3">
        <f t="shared" ca="1" si="148"/>
        <v>0</v>
      </c>
      <c r="AN283" s="142">
        <f t="shared" ca="1" si="132"/>
        <v>440.96250201750001</v>
      </c>
      <c r="AS283" s="148">
        <f t="shared" ca="1" si="133"/>
        <v>4598.540145985402</v>
      </c>
      <c r="AT283" s="2">
        <f t="shared" ca="1" si="149"/>
        <v>481.55799799551579</v>
      </c>
      <c r="AU283" s="102">
        <f t="shared" ca="1" si="150"/>
        <v>41.531861340170778</v>
      </c>
      <c r="AV283" s="102">
        <f t="shared" ca="1" si="151"/>
        <v>673.99267399267387</v>
      </c>
    </row>
    <row r="284" spans="1:48" x14ac:dyDescent="0.25">
      <c r="A284" s="2">
        <v>235</v>
      </c>
      <c r="B284" s="127">
        <f ca="1">Auswahlblatt!$B$4*A284/250</f>
        <v>98.7</v>
      </c>
      <c r="C284" s="134">
        <f t="shared" ca="1" si="134"/>
        <v>277.77778837326395</v>
      </c>
      <c r="D284" s="131">
        <f t="shared" ca="1" si="135"/>
        <v>62.6583110291797</v>
      </c>
      <c r="E284" s="134">
        <f ca="1">($B$8+Auswahlblatt!$B$11)*9.81*$B$37</f>
        <v>165.54374999999999</v>
      </c>
      <c r="F284" s="135">
        <f t="shared" ca="1" si="136"/>
        <v>37.3416889708203</v>
      </c>
      <c r="G284" s="136">
        <f t="shared" ca="1" si="137"/>
        <v>443.32153837326393</v>
      </c>
      <c r="J284" s="168">
        <f t="shared" ca="1" si="138"/>
        <v>277.77778837326395</v>
      </c>
      <c r="K284" s="168">
        <f t="shared" ca="1" si="139"/>
        <v>165.54374999999999</v>
      </c>
      <c r="L284" s="148">
        <f t="shared" ca="1" si="119"/>
        <v>1314.9164410501551</v>
      </c>
      <c r="M284" s="148">
        <f t="shared" ca="1" si="120"/>
        <v>2575.5622467557964</v>
      </c>
      <c r="N284" s="148">
        <f t="shared" ca="1" si="121"/>
        <v>3738.1927317250456</v>
      </c>
      <c r="O284" s="148">
        <f t="shared" ca="1" si="140"/>
        <v>1743.6226678385185</v>
      </c>
      <c r="P284" s="148"/>
      <c r="Q284" s="148">
        <f t="shared" ca="1" si="141"/>
        <v>2164.3866964187837</v>
      </c>
      <c r="R284" s="148">
        <f t="shared" ca="1" si="142"/>
        <v>2575.5622467557964</v>
      </c>
      <c r="S284" s="148"/>
      <c r="V284" s="102">
        <f t="shared" ca="1" si="122"/>
        <v>443.32153837326393</v>
      </c>
      <c r="W284" s="3">
        <f t="shared" ca="1" si="123"/>
        <v>1758.2379794234189</v>
      </c>
      <c r="X284" s="166">
        <f t="shared" ca="1" si="124"/>
        <v>3018.8837851290605</v>
      </c>
      <c r="Y284" s="166">
        <f t="shared" ca="1" si="125"/>
        <v>4181.5142700983097</v>
      </c>
      <c r="Z284" s="166">
        <f t="shared" ca="1" si="143"/>
        <v>2186.9442062117823</v>
      </c>
      <c r="AA284" s="166">
        <f t="shared" ca="1" si="144"/>
        <v>2607.7082347920477</v>
      </c>
      <c r="AB284" s="166">
        <f t="shared" ca="1" si="145"/>
        <v>3018.8837851290605</v>
      </c>
      <c r="AC284" s="114"/>
      <c r="AD284" s="2">
        <f t="shared" si="146"/>
        <v>0</v>
      </c>
      <c r="AE284" s="2">
        <f t="shared" ca="1" si="126"/>
        <v>0</v>
      </c>
      <c r="AF284" s="134">
        <f t="shared" ca="1" si="127"/>
        <v>277.77778837326395</v>
      </c>
      <c r="AG284" s="135">
        <f t="shared" ca="1" si="128"/>
        <v>62.6583110291797</v>
      </c>
      <c r="AH284" s="134">
        <f t="shared" ca="1" si="129"/>
        <v>165.54374999999999</v>
      </c>
      <c r="AI284" s="135">
        <f t="shared" ca="1" si="130"/>
        <v>37.3416889708203</v>
      </c>
      <c r="AK284" s="136">
        <f t="shared" ca="1" si="147"/>
        <v>443.32153837326393</v>
      </c>
      <c r="AL284" s="102">
        <f t="shared" ca="1" si="131"/>
        <v>0</v>
      </c>
      <c r="AM284" s="3">
        <f t="shared" ca="1" si="148"/>
        <v>0</v>
      </c>
      <c r="AN284" s="142">
        <f t="shared" ca="1" si="132"/>
        <v>443.32153837326393</v>
      </c>
      <c r="AS284" s="148">
        <f t="shared" ca="1" si="133"/>
        <v>4618.1920269511511</v>
      </c>
      <c r="AT284" s="2">
        <f t="shared" ca="1" si="149"/>
        <v>483.61593815788973</v>
      </c>
      <c r="AU284" s="102">
        <f t="shared" ca="1" si="150"/>
        <v>41.355130015318991</v>
      </c>
      <c r="AV284" s="102">
        <f t="shared" ca="1" si="151"/>
        <v>671.12462006079011</v>
      </c>
    </row>
    <row r="285" spans="1:48" x14ac:dyDescent="0.25">
      <c r="A285" s="2">
        <v>236</v>
      </c>
      <c r="B285" s="127">
        <f ca="1">Auswahlblatt!$B$4*A285/250</f>
        <v>99.12</v>
      </c>
      <c r="C285" s="134">
        <f t="shared" ca="1" si="134"/>
        <v>280.1468845855556</v>
      </c>
      <c r="D285" s="131">
        <f t="shared" ca="1" si="135"/>
        <v>62.856803093038316</v>
      </c>
      <c r="E285" s="134">
        <f ca="1">($B$8+Auswahlblatt!$B$11)*9.81*$B$37</f>
        <v>165.54374999999999</v>
      </c>
      <c r="F285" s="135">
        <f t="shared" ca="1" si="136"/>
        <v>37.143196906961684</v>
      </c>
      <c r="G285" s="136">
        <f t="shared" ca="1" si="137"/>
        <v>445.69063458555559</v>
      </c>
      <c r="J285" s="168">
        <f t="shared" ca="1" si="138"/>
        <v>280.1468845855556</v>
      </c>
      <c r="K285" s="168">
        <f t="shared" ca="1" si="139"/>
        <v>165.54374999999999</v>
      </c>
      <c r="L285" s="148">
        <f t="shared" ca="1" si="119"/>
        <v>1314.9164410501551</v>
      </c>
      <c r="M285" s="148">
        <f t="shared" ca="1" si="120"/>
        <v>2575.5622467557964</v>
      </c>
      <c r="N285" s="148">
        <f t="shared" ca="1" si="121"/>
        <v>3738.1927317250456</v>
      </c>
      <c r="O285" s="148">
        <f t="shared" ca="1" si="140"/>
        <v>1743.6226678385185</v>
      </c>
      <c r="P285" s="148"/>
      <c r="Q285" s="148">
        <f t="shared" ca="1" si="141"/>
        <v>2164.3866964187837</v>
      </c>
      <c r="R285" s="148">
        <f t="shared" ca="1" si="142"/>
        <v>2575.5622467557964</v>
      </c>
      <c r="S285" s="148"/>
      <c r="V285" s="102">
        <f t="shared" ca="1" si="122"/>
        <v>445.69063458555559</v>
      </c>
      <c r="W285" s="3">
        <f t="shared" ca="1" si="123"/>
        <v>1760.6070756357108</v>
      </c>
      <c r="X285" s="166">
        <f t="shared" ca="1" si="124"/>
        <v>3021.2528813413519</v>
      </c>
      <c r="Y285" s="166">
        <f t="shared" ca="1" si="125"/>
        <v>4183.8833663106016</v>
      </c>
      <c r="Z285" s="166">
        <f t="shared" ca="1" si="143"/>
        <v>2189.3133024240742</v>
      </c>
      <c r="AA285" s="166">
        <f t="shared" ca="1" si="144"/>
        <v>2610.0773310043392</v>
      </c>
      <c r="AB285" s="166">
        <f t="shared" ca="1" si="145"/>
        <v>3021.2528813413519</v>
      </c>
      <c r="AC285" s="114"/>
      <c r="AD285" s="2">
        <f t="shared" si="146"/>
        <v>0</v>
      </c>
      <c r="AE285" s="2">
        <f t="shared" ca="1" si="126"/>
        <v>0</v>
      </c>
      <c r="AF285" s="134">
        <f t="shared" ca="1" si="127"/>
        <v>280.1468845855556</v>
      </c>
      <c r="AG285" s="135">
        <f t="shared" ca="1" si="128"/>
        <v>62.856803093038316</v>
      </c>
      <c r="AH285" s="134">
        <f t="shared" ca="1" si="129"/>
        <v>165.54374999999999</v>
      </c>
      <c r="AI285" s="135">
        <f t="shared" ca="1" si="130"/>
        <v>37.143196906961684</v>
      </c>
      <c r="AK285" s="136">
        <f t="shared" ca="1" si="147"/>
        <v>445.69063458555559</v>
      </c>
      <c r="AL285" s="102">
        <f t="shared" ca="1" si="131"/>
        <v>0</v>
      </c>
      <c r="AM285" s="3">
        <f t="shared" ca="1" si="148"/>
        <v>0</v>
      </c>
      <c r="AN285" s="142">
        <f t="shared" ca="1" si="132"/>
        <v>445.69063458555559</v>
      </c>
      <c r="AS285" s="148">
        <f t="shared" ca="1" si="133"/>
        <v>4637.8439079169011</v>
      </c>
      <c r="AT285" s="2">
        <f t="shared" ca="1" si="149"/>
        <v>485.67387832026378</v>
      </c>
      <c r="AU285" s="102">
        <f t="shared" ca="1" si="150"/>
        <v>41.179896413559163</v>
      </c>
      <c r="AV285" s="102">
        <f t="shared" ca="1" si="151"/>
        <v>668.28087167070203</v>
      </c>
    </row>
    <row r="286" spans="1:48" x14ac:dyDescent="0.25">
      <c r="A286" s="2">
        <v>237</v>
      </c>
      <c r="B286" s="127">
        <f ca="1">Auswahlblatt!$B$4*A286/250</f>
        <v>99.54</v>
      </c>
      <c r="C286" s="134">
        <f t="shared" ca="1" si="134"/>
        <v>282.52604065437498</v>
      </c>
      <c r="D286" s="131">
        <f t="shared" ca="1" si="135"/>
        <v>63.054025633320478</v>
      </c>
      <c r="E286" s="134">
        <f ca="1">($B$8+Auswahlblatt!$B$11)*9.81*$B$37</f>
        <v>165.54374999999999</v>
      </c>
      <c r="F286" s="135">
        <f t="shared" ca="1" si="136"/>
        <v>36.945974366679522</v>
      </c>
      <c r="G286" s="136">
        <f t="shared" ca="1" si="137"/>
        <v>448.06979065437497</v>
      </c>
      <c r="J286" s="168">
        <f t="shared" ca="1" si="138"/>
        <v>282.52604065437498</v>
      </c>
      <c r="K286" s="168">
        <f t="shared" ca="1" si="139"/>
        <v>165.54374999999999</v>
      </c>
      <c r="L286" s="148">
        <f t="shared" ca="1" si="119"/>
        <v>1314.9164410501551</v>
      </c>
      <c r="M286" s="148">
        <f t="shared" ca="1" si="120"/>
        <v>2575.5622467557964</v>
      </c>
      <c r="N286" s="148">
        <f t="shared" ca="1" si="121"/>
        <v>3738.1927317250456</v>
      </c>
      <c r="O286" s="148">
        <f t="shared" ca="1" si="140"/>
        <v>1743.6226678385185</v>
      </c>
      <c r="P286" s="148"/>
      <c r="Q286" s="148">
        <f t="shared" ca="1" si="141"/>
        <v>2164.3866964187837</v>
      </c>
      <c r="R286" s="148">
        <f t="shared" ca="1" si="142"/>
        <v>2575.5622467557964</v>
      </c>
      <c r="S286" s="148"/>
      <c r="V286" s="102">
        <f t="shared" ca="1" si="122"/>
        <v>448.06979065437497</v>
      </c>
      <c r="W286" s="3">
        <f t="shared" ca="1" si="123"/>
        <v>1762.9862317045299</v>
      </c>
      <c r="X286" s="166">
        <f t="shared" ca="1" si="124"/>
        <v>3023.6320374101715</v>
      </c>
      <c r="Y286" s="166">
        <f t="shared" ca="1" si="125"/>
        <v>4186.2625223794203</v>
      </c>
      <c r="Z286" s="166">
        <f t="shared" ca="1" si="143"/>
        <v>2191.6924584928934</v>
      </c>
      <c r="AA286" s="166">
        <f t="shared" ca="1" si="144"/>
        <v>2612.4564870731588</v>
      </c>
      <c r="AB286" s="166">
        <f t="shared" ca="1" si="145"/>
        <v>3023.6320374101715</v>
      </c>
      <c r="AC286" s="114"/>
      <c r="AD286" s="2">
        <f t="shared" si="146"/>
        <v>0</v>
      </c>
      <c r="AE286" s="2">
        <f t="shared" ca="1" si="126"/>
        <v>0</v>
      </c>
      <c r="AF286" s="134">
        <f t="shared" ca="1" si="127"/>
        <v>282.52604065437498</v>
      </c>
      <c r="AG286" s="135">
        <f t="shared" ca="1" si="128"/>
        <v>63.054025633320478</v>
      </c>
      <c r="AH286" s="134">
        <f t="shared" ca="1" si="129"/>
        <v>165.54374999999999</v>
      </c>
      <c r="AI286" s="135">
        <f t="shared" ca="1" si="130"/>
        <v>36.945974366679522</v>
      </c>
      <c r="AK286" s="136">
        <f t="shared" ca="1" si="147"/>
        <v>448.06979065437497</v>
      </c>
      <c r="AL286" s="102">
        <f t="shared" ca="1" si="131"/>
        <v>0</v>
      </c>
      <c r="AM286" s="3">
        <f t="shared" ca="1" si="148"/>
        <v>0</v>
      </c>
      <c r="AN286" s="142">
        <f t="shared" ca="1" si="132"/>
        <v>448.06979065437497</v>
      </c>
      <c r="AS286" s="148">
        <f t="shared" ca="1" si="133"/>
        <v>4657.4957888826502</v>
      </c>
      <c r="AT286" s="2">
        <f t="shared" ca="1" si="149"/>
        <v>487.73181848263778</v>
      </c>
      <c r="AU286" s="102">
        <f t="shared" ca="1" si="150"/>
        <v>41.006141576371149</v>
      </c>
      <c r="AV286" s="102">
        <f t="shared" ca="1" si="151"/>
        <v>665.46112115732353</v>
      </c>
    </row>
    <row r="287" spans="1:48" x14ac:dyDescent="0.25">
      <c r="A287" s="2">
        <v>238</v>
      </c>
      <c r="B287" s="127">
        <f ca="1">Auswahlblatt!$B$4*A287/250</f>
        <v>99.96</v>
      </c>
      <c r="C287" s="134">
        <f t="shared" ca="1" si="134"/>
        <v>284.91525657972221</v>
      </c>
      <c r="D287" s="131">
        <f t="shared" ca="1" si="135"/>
        <v>63.249985552081064</v>
      </c>
      <c r="E287" s="134">
        <f ca="1">($B$8+Auswahlblatt!$B$11)*9.81*$B$37</f>
        <v>165.54374999999999</v>
      </c>
      <c r="F287" s="135">
        <f t="shared" ca="1" si="136"/>
        <v>36.750014447918929</v>
      </c>
      <c r="G287" s="136">
        <f t="shared" ca="1" si="137"/>
        <v>450.4590065797222</v>
      </c>
      <c r="J287" s="168">
        <f t="shared" ca="1" si="138"/>
        <v>284.91525657972221</v>
      </c>
      <c r="K287" s="168">
        <f t="shared" ca="1" si="139"/>
        <v>165.54374999999999</v>
      </c>
      <c r="L287" s="148">
        <f t="shared" ca="1" si="119"/>
        <v>1314.9164410501551</v>
      </c>
      <c r="M287" s="148">
        <f t="shared" ca="1" si="120"/>
        <v>2575.5622467557964</v>
      </c>
      <c r="N287" s="148">
        <f t="shared" ca="1" si="121"/>
        <v>3738.1927317250456</v>
      </c>
      <c r="O287" s="148">
        <f t="shared" ca="1" si="140"/>
        <v>1743.6226678385185</v>
      </c>
      <c r="P287" s="148"/>
      <c r="Q287" s="148">
        <f t="shared" ca="1" si="141"/>
        <v>2164.3866964187837</v>
      </c>
      <c r="R287" s="148">
        <f t="shared" ca="1" si="142"/>
        <v>2575.5622467557964</v>
      </c>
      <c r="S287" s="148"/>
      <c r="V287" s="102">
        <f t="shared" ca="1" si="122"/>
        <v>450.4590065797222</v>
      </c>
      <c r="W287" s="3">
        <f t="shared" ca="1" si="123"/>
        <v>1765.3754476298773</v>
      </c>
      <c r="X287" s="166">
        <f t="shared" ca="1" si="124"/>
        <v>3026.0212533355188</v>
      </c>
      <c r="Y287" s="166">
        <f t="shared" ca="1" si="125"/>
        <v>4188.6517383047676</v>
      </c>
      <c r="Z287" s="166">
        <f t="shared" ca="1" si="143"/>
        <v>2194.0816744182407</v>
      </c>
      <c r="AA287" s="166">
        <f t="shared" ca="1" si="144"/>
        <v>2614.8457029985057</v>
      </c>
      <c r="AB287" s="166">
        <f t="shared" ca="1" si="145"/>
        <v>3026.0212533355188</v>
      </c>
      <c r="AC287" s="114"/>
      <c r="AD287" s="2">
        <f t="shared" si="146"/>
        <v>0</v>
      </c>
      <c r="AE287" s="2">
        <f t="shared" ca="1" si="126"/>
        <v>0</v>
      </c>
      <c r="AF287" s="134">
        <f t="shared" ca="1" si="127"/>
        <v>284.91525657972221</v>
      </c>
      <c r="AG287" s="135">
        <f t="shared" ca="1" si="128"/>
        <v>63.249985552081064</v>
      </c>
      <c r="AH287" s="134">
        <f t="shared" ca="1" si="129"/>
        <v>165.54374999999999</v>
      </c>
      <c r="AI287" s="135">
        <f t="shared" ca="1" si="130"/>
        <v>36.750014447918929</v>
      </c>
      <c r="AK287" s="136">
        <f t="shared" ca="1" si="147"/>
        <v>450.4590065797222</v>
      </c>
      <c r="AL287" s="102">
        <f t="shared" ca="1" si="131"/>
        <v>0</v>
      </c>
      <c r="AM287" s="3">
        <f t="shared" ca="1" si="148"/>
        <v>0</v>
      </c>
      <c r="AN287" s="142">
        <f t="shared" ca="1" si="132"/>
        <v>450.4590065797222</v>
      </c>
      <c r="AS287" s="148">
        <f t="shared" ca="1" si="133"/>
        <v>4677.1476698483993</v>
      </c>
      <c r="AT287" s="2">
        <f t="shared" ca="1" si="149"/>
        <v>489.78975864501166</v>
      </c>
      <c r="AU287" s="102">
        <f t="shared" ca="1" si="150"/>
        <v>40.833846863865396</v>
      </c>
      <c r="AV287" s="102">
        <f t="shared" ca="1" si="151"/>
        <v>662.66506602641061</v>
      </c>
    </row>
    <row r="288" spans="1:48" x14ac:dyDescent="0.25">
      <c r="A288" s="2">
        <v>239</v>
      </c>
      <c r="B288" s="127">
        <f ca="1">Auswahlblatt!$B$4*A288/250</f>
        <v>100.38</v>
      </c>
      <c r="C288" s="134">
        <f t="shared" ca="1" si="134"/>
        <v>287.31453236159717</v>
      </c>
      <c r="D288" s="131">
        <f t="shared" ca="1" si="135"/>
        <v>63.444689774312877</v>
      </c>
      <c r="E288" s="134">
        <f ca="1">($B$8+Auswahlblatt!$B$11)*9.81*$B$37</f>
        <v>165.54374999999999</v>
      </c>
      <c r="F288" s="135">
        <f t="shared" ca="1" si="136"/>
        <v>36.555310225687123</v>
      </c>
      <c r="G288" s="136">
        <f t="shared" ca="1" si="137"/>
        <v>452.85828236159716</v>
      </c>
      <c r="J288" s="168">
        <f t="shared" ca="1" si="138"/>
        <v>287.31453236159717</v>
      </c>
      <c r="K288" s="168">
        <f t="shared" ca="1" si="139"/>
        <v>165.54374999999999</v>
      </c>
      <c r="L288" s="148">
        <f t="shared" ca="1" si="119"/>
        <v>1314.9164410501551</v>
      </c>
      <c r="M288" s="148">
        <f t="shared" ca="1" si="120"/>
        <v>2575.5622467557964</v>
      </c>
      <c r="N288" s="148">
        <f t="shared" ca="1" si="121"/>
        <v>3738.1927317250456</v>
      </c>
      <c r="O288" s="148">
        <f t="shared" ca="1" si="140"/>
        <v>1743.6226678385185</v>
      </c>
      <c r="P288" s="148"/>
      <c r="Q288" s="148">
        <f t="shared" ca="1" si="141"/>
        <v>2164.3866964187837</v>
      </c>
      <c r="R288" s="148">
        <f t="shared" ca="1" si="142"/>
        <v>2575.5622467557964</v>
      </c>
      <c r="S288" s="148"/>
      <c r="V288" s="102">
        <f t="shared" ca="1" si="122"/>
        <v>452.85828236159716</v>
      </c>
      <c r="W288" s="3">
        <f t="shared" ca="1" si="123"/>
        <v>1767.7747234117523</v>
      </c>
      <c r="X288" s="166">
        <f t="shared" ca="1" si="124"/>
        <v>3028.4205291173935</v>
      </c>
      <c r="Y288" s="166">
        <f t="shared" ca="1" si="125"/>
        <v>4191.0510140866427</v>
      </c>
      <c r="Z288" s="166">
        <f t="shared" ca="1" si="143"/>
        <v>2196.4809502001158</v>
      </c>
      <c r="AA288" s="166">
        <f t="shared" ca="1" si="144"/>
        <v>2617.2449787803807</v>
      </c>
      <c r="AB288" s="166">
        <f t="shared" ca="1" si="145"/>
        <v>3028.4205291173935</v>
      </c>
      <c r="AC288" s="114"/>
      <c r="AD288" s="2">
        <f t="shared" si="146"/>
        <v>0</v>
      </c>
      <c r="AE288" s="2">
        <f t="shared" ca="1" si="126"/>
        <v>0</v>
      </c>
      <c r="AF288" s="134">
        <f t="shared" ca="1" si="127"/>
        <v>287.31453236159717</v>
      </c>
      <c r="AG288" s="135">
        <f t="shared" ca="1" si="128"/>
        <v>63.444689774312877</v>
      </c>
      <c r="AH288" s="134">
        <f t="shared" ca="1" si="129"/>
        <v>165.54374999999999</v>
      </c>
      <c r="AI288" s="135">
        <f t="shared" ca="1" si="130"/>
        <v>36.555310225687123</v>
      </c>
      <c r="AK288" s="136">
        <f t="shared" ca="1" si="147"/>
        <v>452.85828236159716</v>
      </c>
      <c r="AL288" s="102">
        <f t="shared" ca="1" si="131"/>
        <v>0</v>
      </c>
      <c r="AM288" s="3">
        <f t="shared" ca="1" si="148"/>
        <v>0</v>
      </c>
      <c r="AN288" s="142">
        <f t="shared" ca="1" si="132"/>
        <v>452.85828236159716</v>
      </c>
      <c r="AS288" s="148">
        <f t="shared" ca="1" si="133"/>
        <v>4696.7995508141494</v>
      </c>
      <c r="AT288" s="2">
        <f t="shared" ca="1" si="149"/>
        <v>491.84769880738571</v>
      </c>
      <c r="AU288" s="102">
        <f t="shared" ca="1" si="150"/>
        <v>40.662993948117006</v>
      </c>
      <c r="AV288" s="102">
        <f t="shared" ca="1" si="151"/>
        <v>659.89240884638366</v>
      </c>
    </row>
    <row r="289" spans="1:48" x14ac:dyDescent="0.25">
      <c r="A289" s="2">
        <v>240</v>
      </c>
      <c r="B289" s="127">
        <f ca="1">Auswahlblatt!$B$4*A289/250</f>
        <v>100.8</v>
      </c>
      <c r="C289" s="134">
        <f t="shared" ca="1" si="134"/>
        <v>289.72386799999998</v>
      </c>
      <c r="D289" s="131">
        <f t="shared" ca="1" si="135"/>
        <v>63.638145245814513</v>
      </c>
      <c r="E289" s="134">
        <f ca="1">($B$8+Auswahlblatt!$B$11)*9.81*$B$37</f>
        <v>165.54374999999999</v>
      </c>
      <c r="F289" s="135">
        <f t="shared" ca="1" si="136"/>
        <v>36.36185475418548</v>
      </c>
      <c r="G289" s="136">
        <f t="shared" ca="1" si="137"/>
        <v>455.26761799999997</v>
      </c>
      <c r="J289" s="168">
        <f t="shared" ca="1" si="138"/>
        <v>289.72386799999998</v>
      </c>
      <c r="K289" s="168">
        <f t="shared" ca="1" si="139"/>
        <v>165.54374999999999</v>
      </c>
      <c r="L289" s="148">
        <f t="shared" ca="1" si="119"/>
        <v>1314.9164410501551</v>
      </c>
      <c r="M289" s="148">
        <f t="shared" ca="1" si="120"/>
        <v>2575.5622467557964</v>
      </c>
      <c r="N289" s="148">
        <f t="shared" ca="1" si="121"/>
        <v>3738.1927317250456</v>
      </c>
      <c r="O289" s="148">
        <f t="shared" ca="1" si="140"/>
        <v>1743.6226678385185</v>
      </c>
      <c r="P289" s="148"/>
      <c r="Q289" s="148">
        <f t="shared" ca="1" si="141"/>
        <v>2164.3866964187837</v>
      </c>
      <c r="R289" s="148">
        <f t="shared" ca="1" si="142"/>
        <v>2575.5622467557964</v>
      </c>
      <c r="S289" s="148"/>
      <c r="V289" s="102">
        <f t="shared" ca="1" si="122"/>
        <v>455.26761799999997</v>
      </c>
      <c r="W289" s="3">
        <f t="shared" ca="1" si="123"/>
        <v>1770.1840590501552</v>
      </c>
      <c r="X289" s="166">
        <f t="shared" ca="1" si="124"/>
        <v>3030.8298647557963</v>
      </c>
      <c r="Y289" s="166">
        <f t="shared" ca="1" si="125"/>
        <v>4193.4603497250455</v>
      </c>
      <c r="Z289" s="166">
        <f t="shared" ca="1" si="143"/>
        <v>2198.8902858385186</v>
      </c>
      <c r="AA289" s="166">
        <f t="shared" ca="1" si="144"/>
        <v>2619.6543144187835</v>
      </c>
      <c r="AB289" s="166">
        <f t="shared" ca="1" si="145"/>
        <v>3030.8298647557963</v>
      </c>
      <c r="AC289" s="114"/>
      <c r="AD289" s="2">
        <f t="shared" si="146"/>
        <v>0</v>
      </c>
      <c r="AE289" s="2">
        <f t="shared" ca="1" si="126"/>
        <v>0</v>
      </c>
      <c r="AF289" s="134">
        <f t="shared" ca="1" si="127"/>
        <v>289.72386799999998</v>
      </c>
      <c r="AG289" s="135">
        <f t="shared" ca="1" si="128"/>
        <v>63.638145245814513</v>
      </c>
      <c r="AH289" s="134">
        <f t="shared" ca="1" si="129"/>
        <v>165.54374999999999</v>
      </c>
      <c r="AI289" s="135">
        <f t="shared" ca="1" si="130"/>
        <v>36.36185475418548</v>
      </c>
      <c r="AK289" s="136">
        <f t="shared" ca="1" si="147"/>
        <v>455.26761799999997</v>
      </c>
      <c r="AL289" s="102">
        <f t="shared" ca="1" si="131"/>
        <v>0</v>
      </c>
      <c r="AM289" s="3">
        <f t="shared" ca="1" si="148"/>
        <v>0</v>
      </c>
      <c r="AN289" s="142">
        <f t="shared" ca="1" si="132"/>
        <v>455.26761799999997</v>
      </c>
      <c r="AS289" s="148">
        <f t="shared" ca="1" si="133"/>
        <v>4716.4514317798985</v>
      </c>
      <c r="AT289" s="2">
        <f t="shared" ca="1" si="149"/>
        <v>493.90563896975971</v>
      </c>
      <c r="AU289" s="102">
        <f t="shared" ca="1" si="150"/>
        <v>40.493564806666519</v>
      </c>
      <c r="AV289" s="102">
        <f t="shared" ca="1" si="151"/>
        <v>657.14285714285711</v>
      </c>
    </row>
    <row r="290" spans="1:48" x14ac:dyDescent="0.25">
      <c r="A290" s="2">
        <v>241</v>
      </c>
      <c r="B290" s="127">
        <f ca="1">Auswahlblatt!$B$4*A290/250</f>
        <v>101.22</v>
      </c>
      <c r="C290" s="134">
        <f t="shared" ca="1" si="134"/>
        <v>292.14326349493058</v>
      </c>
      <c r="D290" s="131">
        <f t="shared" ca="1" si="135"/>
        <v>63.830358931118425</v>
      </c>
      <c r="E290" s="134">
        <f ca="1">($B$8+Auswahlblatt!$B$11)*9.81*$B$37</f>
        <v>165.54374999999999</v>
      </c>
      <c r="F290" s="135">
        <f t="shared" ca="1" si="136"/>
        <v>36.169641068881582</v>
      </c>
      <c r="G290" s="136">
        <f t="shared" ca="1" si="137"/>
        <v>457.68701349493057</v>
      </c>
      <c r="J290" s="168">
        <f t="shared" ca="1" si="138"/>
        <v>292.14326349493058</v>
      </c>
      <c r="K290" s="168">
        <f t="shared" ca="1" si="139"/>
        <v>165.54374999999999</v>
      </c>
      <c r="L290" s="148">
        <f t="shared" ca="1" si="119"/>
        <v>1314.9164410501551</v>
      </c>
      <c r="M290" s="148">
        <f t="shared" ca="1" si="120"/>
        <v>2575.5622467557964</v>
      </c>
      <c r="N290" s="148">
        <f t="shared" ca="1" si="121"/>
        <v>3738.1927317250456</v>
      </c>
      <c r="O290" s="148">
        <f t="shared" ca="1" si="140"/>
        <v>1743.6226678385185</v>
      </c>
      <c r="P290" s="148"/>
      <c r="Q290" s="148">
        <f t="shared" ca="1" si="141"/>
        <v>2164.3866964187837</v>
      </c>
      <c r="R290" s="148">
        <f t="shared" ca="1" si="142"/>
        <v>2575.5622467557964</v>
      </c>
      <c r="S290" s="148"/>
      <c r="V290" s="102">
        <f t="shared" ca="1" si="122"/>
        <v>457.68701349493057</v>
      </c>
      <c r="W290" s="3">
        <f t="shared" ca="1" si="123"/>
        <v>1772.6034545450857</v>
      </c>
      <c r="X290" s="166">
        <f t="shared" ca="1" si="124"/>
        <v>3033.2492602507268</v>
      </c>
      <c r="Y290" s="166">
        <f t="shared" ca="1" si="125"/>
        <v>4195.879745219976</v>
      </c>
      <c r="Z290" s="166">
        <f t="shared" ca="1" si="143"/>
        <v>2201.3096813334491</v>
      </c>
      <c r="AA290" s="166">
        <f t="shared" ca="1" si="144"/>
        <v>2622.0737099137141</v>
      </c>
      <c r="AB290" s="166">
        <f t="shared" ca="1" si="145"/>
        <v>3033.2492602507268</v>
      </c>
      <c r="AC290" s="114"/>
      <c r="AD290" s="2">
        <f t="shared" si="146"/>
        <v>0</v>
      </c>
      <c r="AE290" s="2">
        <f t="shared" ca="1" si="126"/>
        <v>0</v>
      </c>
      <c r="AF290" s="134">
        <f t="shared" ca="1" si="127"/>
        <v>292.14326349493058</v>
      </c>
      <c r="AG290" s="135">
        <f t="shared" ca="1" si="128"/>
        <v>63.830358931118425</v>
      </c>
      <c r="AH290" s="134">
        <f t="shared" ca="1" si="129"/>
        <v>165.54374999999999</v>
      </c>
      <c r="AI290" s="135">
        <f t="shared" ca="1" si="130"/>
        <v>36.169641068881582</v>
      </c>
      <c r="AK290" s="136">
        <f t="shared" ca="1" si="147"/>
        <v>457.68701349493057</v>
      </c>
      <c r="AL290" s="102">
        <f t="shared" ca="1" si="131"/>
        <v>0</v>
      </c>
      <c r="AM290" s="3">
        <f t="shared" ca="1" si="148"/>
        <v>0</v>
      </c>
      <c r="AN290" s="142">
        <f t="shared" ca="1" si="132"/>
        <v>457.68701349493057</v>
      </c>
      <c r="AS290" s="148">
        <f t="shared" ca="1" si="133"/>
        <v>4736.1033127456485</v>
      </c>
      <c r="AT290" s="2">
        <f t="shared" ca="1" si="149"/>
        <v>495.9635791321337</v>
      </c>
      <c r="AU290" s="102">
        <f t="shared" ca="1" si="150"/>
        <v>40.325541716182421</v>
      </c>
      <c r="AV290" s="102">
        <f t="shared" ca="1" si="151"/>
        <v>654.41612329579129</v>
      </c>
    </row>
    <row r="291" spans="1:48" x14ac:dyDescent="0.25">
      <c r="A291" s="2">
        <v>242</v>
      </c>
      <c r="B291" s="127">
        <f ca="1">Auswahlblatt!$B$4*A291/250</f>
        <v>101.64</v>
      </c>
      <c r="C291" s="134">
        <f t="shared" ca="1" si="134"/>
        <v>294.57271884638891</v>
      </c>
      <c r="D291" s="131">
        <f t="shared" ca="1" si="135"/>
        <v>64.021337811477636</v>
      </c>
      <c r="E291" s="134">
        <f ca="1">($B$8+Auswahlblatt!$B$11)*9.81*$B$37</f>
        <v>165.54374999999999</v>
      </c>
      <c r="F291" s="135">
        <f t="shared" ca="1" si="136"/>
        <v>35.978662188522357</v>
      </c>
      <c r="G291" s="136">
        <f t="shared" ca="1" si="137"/>
        <v>460.1164688463889</v>
      </c>
      <c r="J291" s="168">
        <f t="shared" ca="1" si="138"/>
        <v>294.57271884638891</v>
      </c>
      <c r="K291" s="168">
        <f t="shared" ca="1" si="139"/>
        <v>165.54374999999999</v>
      </c>
      <c r="L291" s="148">
        <f t="shared" ca="1" si="119"/>
        <v>1314.9164410501551</v>
      </c>
      <c r="M291" s="148">
        <f t="shared" ca="1" si="120"/>
        <v>2575.5622467557964</v>
      </c>
      <c r="N291" s="148">
        <f t="shared" ca="1" si="121"/>
        <v>3738.1927317250456</v>
      </c>
      <c r="O291" s="148">
        <f t="shared" ca="1" si="140"/>
        <v>1743.6226678385185</v>
      </c>
      <c r="P291" s="148"/>
      <c r="Q291" s="148">
        <f t="shared" ca="1" si="141"/>
        <v>2164.3866964187837</v>
      </c>
      <c r="R291" s="148">
        <f t="shared" ca="1" si="142"/>
        <v>2575.5622467557964</v>
      </c>
      <c r="S291" s="148"/>
      <c r="V291" s="102">
        <f t="shared" ca="1" si="122"/>
        <v>460.1164688463889</v>
      </c>
      <c r="W291" s="3">
        <f t="shared" ca="1" si="123"/>
        <v>1775.032909896544</v>
      </c>
      <c r="X291" s="166">
        <f t="shared" ca="1" si="124"/>
        <v>3035.6787156021855</v>
      </c>
      <c r="Y291" s="166">
        <f t="shared" ca="1" si="125"/>
        <v>4198.3092005714343</v>
      </c>
      <c r="Z291" s="166">
        <f t="shared" ca="1" si="143"/>
        <v>2203.7391366849074</v>
      </c>
      <c r="AA291" s="166">
        <f t="shared" ca="1" si="144"/>
        <v>2624.5031652651724</v>
      </c>
      <c r="AB291" s="166">
        <f t="shared" ca="1" si="145"/>
        <v>3035.6787156021855</v>
      </c>
      <c r="AC291" s="114"/>
      <c r="AD291" s="2">
        <f t="shared" si="146"/>
        <v>0</v>
      </c>
      <c r="AE291" s="2">
        <f t="shared" ca="1" si="126"/>
        <v>0</v>
      </c>
      <c r="AF291" s="134">
        <f t="shared" ca="1" si="127"/>
        <v>294.57271884638891</v>
      </c>
      <c r="AG291" s="135">
        <f t="shared" ca="1" si="128"/>
        <v>64.021337811477636</v>
      </c>
      <c r="AH291" s="134">
        <f t="shared" ca="1" si="129"/>
        <v>165.54374999999999</v>
      </c>
      <c r="AI291" s="135">
        <f t="shared" ca="1" si="130"/>
        <v>35.978662188522357</v>
      </c>
      <c r="AK291" s="136">
        <f t="shared" ca="1" si="147"/>
        <v>460.1164688463889</v>
      </c>
      <c r="AL291" s="102">
        <f t="shared" ca="1" si="131"/>
        <v>0</v>
      </c>
      <c r="AM291" s="3">
        <f t="shared" ca="1" si="148"/>
        <v>0</v>
      </c>
      <c r="AN291" s="142">
        <f t="shared" ca="1" si="132"/>
        <v>460.1164688463889</v>
      </c>
      <c r="AS291" s="148">
        <f t="shared" ca="1" si="133"/>
        <v>4755.7551937113985</v>
      </c>
      <c r="AT291" s="2">
        <f t="shared" ca="1" si="149"/>
        <v>498.02151929450775</v>
      </c>
      <c r="AU291" s="102">
        <f t="shared" ca="1" si="150"/>
        <v>40.15890724628084</v>
      </c>
      <c r="AV291" s="102">
        <f t="shared" ca="1" si="151"/>
        <v>651.71192443919722</v>
      </c>
    </row>
    <row r="292" spans="1:48" x14ac:dyDescent="0.25">
      <c r="A292" s="2">
        <v>243</v>
      </c>
      <c r="B292" s="127">
        <f ca="1">Auswahlblatt!$B$4*A292/250</f>
        <v>102.06</v>
      </c>
      <c r="C292" s="134">
        <f t="shared" ca="1" si="134"/>
        <v>297.01223405437503</v>
      </c>
      <c r="D292" s="131">
        <f t="shared" ca="1" si="135"/>
        <v>64.211088882910275</v>
      </c>
      <c r="E292" s="134">
        <f ca="1">($B$8+Auswahlblatt!$B$11)*9.81*$B$37</f>
        <v>165.54374999999999</v>
      </c>
      <c r="F292" s="135">
        <f t="shared" ca="1" si="136"/>
        <v>35.788911117089725</v>
      </c>
      <c r="G292" s="136">
        <f t="shared" ca="1" si="137"/>
        <v>462.55598405437502</v>
      </c>
      <c r="J292" s="168">
        <f t="shared" ca="1" si="138"/>
        <v>297.01223405437503</v>
      </c>
      <c r="K292" s="168">
        <f t="shared" ca="1" si="139"/>
        <v>165.54374999999999</v>
      </c>
      <c r="L292" s="148">
        <f t="shared" ca="1" si="119"/>
        <v>1314.9164410501551</v>
      </c>
      <c r="M292" s="148">
        <f t="shared" ca="1" si="120"/>
        <v>2575.5622467557964</v>
      </c>
      <c r="N292" s="148">
        <f t="shared" ca="1" si="121"/>
        <v>3738.1927317250456</v>
      </c>
      <c r="O292" s="148">
        <f t="shared" ca="1" si="140"/>
        <v>1743.6226678385185</v>
      </c>
      <c r="P292" s="148"/>
      <c r="Q292" s="148">
        <f t="shared" ca="1" si="141"/>
        <v>2164.3866964187837</v>
      </c>
      <c r="R292" s="148">
        <f t="shared" ca="1" si="142"/>
        <v>2575.5622467557964</v>
      </c>
      <c r="S292" s="148"/>
      <c r="V292" s="102">
        <f t="shared" ca="1" si="122"/>
        <v>462.55598405437502</v>
      </c>
      <c r="W292" s="3">
        <f t="shared" ca="1" si="123"/>
        <v>1777.47242510453</v>
      </c>
      <c r="X292" s="166">
        <f t="shared" ca="1" si="124"/>
        <v>3038.1182308101716</v>
      </c>
      <c r="Y292" s="166">
        <f t="shared" ca="1" si="125"/>
        <v>4200.7487157794203</v>
      </c>
      <c r="Z292" s="166">
        <f t="shared" ca="1" si="143"/>
        <v>2206.1786518928934</v>
      </c>
      <c r="AA292" s="166">
        <f t="shared" ca="1" si="144"/>
        <v>2626.9426804731588</v>
      </c>
      <c r="AB292" s="166">
        <f t="shared" ca="1" si="145"/>
        <v>3038.1182308101716</v>
      </c>
      <c r="AC292" s="114"/>
      <c r="AD292" s="2">
        <f t="shared" si="146"/>
        <v>0</v>
      </c>
      <c r="AE292" s="2">
        <f t="shared" ca="1" si="126"/>
        <v>0</v>
      </c>
      <c r="AF292" s="134">
        <f t="shared" ca="1" si="127"/>
        <v>297.01223405437503</v>
      </c>
      <c r="AG292" s="135">
        <f t="shared" ca="1" si="128"/>
        <v>64.211088882910275</v>
      </c>
      <c r="AH292" s="134">
        <f t="shared" ca="1" si="129"/>
        <v>165.54374999999999</v>
      </c>
      <c r="AI292" s="135">
        <f t="shared" ca="1" si="130"/>
        <v>35.788911117089725</v>
      </c>
      <c r="AK292" s="136">
        <f t="shared" ca="1" si="147"/>
        <v>462.55598405437502</v>
      </c>
      <c r="AL292" s="102">
        <f t="shared" ca="1" si="131"/>
        <v>0</v>
      </c>
      <c r="AM292" s="3">
        <f t="shared" ca="1" si="148"/>
        <v>0</v>
      </c>
      <c r="AN292" s="142">
        <f t="shared" ca="1" si="132"/>
        <v>462.55598405437502</v>
      </c>
      <c r="AS292" s="148">
        <f t="shared" ca="1" si="133"/>
        <v>4775.4070746771486</v>
      </c>
      <c r="AT292" s="2">
        <f t="shared" ca="1" si="149"/>
        <v>500.07945945688181</v>
      </c>
      <c r="AU292" s="102">
        <f t="shared" ca="1" si="150"/>
        <v>39.993644253497784</v>
      </c>
      <c r="AV292" s="102">
        <f t="shared" ca="1" si="151"/>
        <v>649.02998236331553</v>
      </c>
    </row>
    <row r="293" spans="1:48" x14ac:dyDescent="0.25">
      <c r="A293" s="2">
        <v>244</v>
      </c>
      <c r="B293" s="127">
        <f ca="1">Auswahlblatt!$B$4*A293/250</f>
        <v>102.48</v>
      </c>
      <c r="C293" s="134">
        <f t="shared" ca="1" si="134"/>
        <v>299.46180911888882</v>
      </c>
      <c r="D293" s="131">
        <f t="shared" ca="1" si="135"/>
        <v>64.39961915430024</v>
      </c>
      <c r="E293" s="134">
        <f ca="1">($B$8+Auswahlblatt!$B$11)*9.81*$B$37</f>
        <v>165.54374999999999</v>
      </c>
      <c r="F293" s="135">
        <f t="shared" ca="1" si="136"/>
        <v>35.60038084569976</v>
      </c>
      <c r="G293" s="136">
        <f t="shared" ca="1" si="137"/>
        <v>465.00555911888881</v>
      </c>
      <c r="J293" s="168">
        <f t="shared" ca="1" si="138"/>
        <v>299.46180911888882</v>
      </c>
      <c r="K293" s="168">
        <f t="shared" ca="1" si="139"/>
        <v>165.54374999999999</v>
      </c>
      <c r="L293" s="148">
        <f t="shared" ca="1" si="119"/>
        <v>1314.9164410501551</v>
      </c>
      <c r="M293" s="148">
        <f t="shared" ca="1" si="120"/>
        <v>2575.5622467557964</v>
      </c>
      <c r="N293" s="148">
        <f t="shared" ca="1" si="121"/>
        <v>3738.1927317250456</v>
      </c>
      <c r="O293" s="148">
        <f t="shared" ca="1" si="140"/>
        <v>1743.6226678385185</v>
      </c>
      <c r="P293" s="148"/>
      <c r="Q293" s="148">
        <f t="shared" ca="1" si="141"/>
        <v>2164.3866964187837</v>
      </c>
      <c r="R293" s="148">
        <f t="shared" ca="1" si="142"/>
        <v>2575.5622467557964</v>
      </c>
      <c r="S293" s="148"/>
      <c r="V293" s="102">
        <f t="shared" ca="1" si="122"/>
        <v>465.00555911888881</v>
      </c>
      <c r="W293" s="3">
        <f t="shared" ca="1" si="123"/>
        <v>1779.9220001690439</v>
      </c>
      <c r="X293" s="166">
        <f t="shared" ca="1" si="124"/>
        <v>3040.5678058746853</v>
      </c>
      <c r="Y293" s="166">
        <f t="shared" ca="1" si="125"/>
        <v>4203.198290843934</v>
      </c>
      <c r="Z293" s="166">
        <f t="shared" ca="1" si="143"/>
        <v>2208.6282269574072</v>
      </c>
      <c r="AA293" s="166">
        <f t="shared" ca="1" si="144"/>
        <v>2629.3922555376726</v>
      </c>
      <c r="AB293" s="166">
        <f t="shared" ca="1" si="145"/>
        <v>3040.5678058746853</v>
      </c>
      <c r="AC293" s="114"/>
      <c r="AD293" s="2">
        <f t="shared" si="146"/>
        <v>0</v>
      </c>
      <c r="AE293" s="2">
        <f t="shared" ca="1" si="126"/>
        <v>0</v>
      </c>
      <c r="AF293" s="134">
        <f t="shared" ca="1" si="127"/>
        <v>299.46180911888882</v>
      </c>
      <c r="AG293" s="135">
        <f t="shared" ca="1" si="128"/>
        <v>64.39961915430024</v>
      </c>
      <c r="AH293" s="134">
        <f t="shared" ca="1" si="129"/>
        <v>165.54374999999999</v>
      </c>
      <c r="AI293" s="135">
        <f t="shared" ca="1" si="130"/>
        <v>35.60038084569976</v>
      </c>
      <c r="AK293" s="136">
        <f t="shared" ca="1" si="147"/>
        <v>465.00555911888881</v>
      </c>
      <c r="AL293" s="102">
        <f t="shared" ca="1" si="131"/>
        <v>0</v>
      </c>
      <c r="AM293" s="3">
        <f t="shared" ca="1" si="148"/>
        <v>0</v>
      </c>
      <c r="AN293" s="142">
        <f t="shared" ca="1" si="132"/>
        <v>465.00555911888881</v>
      </c>
      <c r="AS293" s="148">
        <f t="shared" ca="1" si="133"/>
        <v>4795.0589556428968</v>
      </c>
      <c r="AT293" s="2">
        <f t="shared" ca="1" si="149"/>
        <v>502.13739961925569</v>
      </c>
      <c r="AU293" s="102">
        <f t="shared" ca="1" si="150"/>
        <v>39.829735875409689</v>
      </c>
      <c r="AV293" s="102">
        <f t="shared" ca="1" si="151"/>
        <v>646.37002341920379</v>
      </c>
    </row>
    <row r="294" spans="1:48" x14ac:dyDescent="0.25">
      <c r="A294" s="2">
        <v>245</v>
      </c>
      <c r="B294" s="127">
        <f ca="1">Auswahlblatt!$B$4*A294/250</f>
        <v>102.9</v>
      </c>
      <c r="C294" s="134">
        <f t="shared" ca="1" si="134"/>
        <v>301.92144403993052</v>
      </c>
      <c r="D294" s="131">
        <f t="shared" ca="1" si="135"/>
        <v>64.58693564555324</v>
      </c>
      <c r="E294" s="134">
        <f ca="1">($B$8+Auswahlblatt!$B$11)*9.81*$B$37</f>
        <v>165.54374999999999</v>
      </c>
      <c r="F294" s="135">
        <f t="shared" ca="1" si="136"/>
        <v>35.413064354446753</v>
      </c>
      <c r="G294" s="136">
        <f t="shared" ca="1" si="137"/>
        <v>467.46519403993051</v>
      </c>
      <c r="J294" s="168">
        <f t="shared" ca="1" si="138"/>
        <v>301.92144403993052</v>
      </c>
      <c r="K294" s="168">
        <f t="shared" ca="1" si="139"/>
        <v>165.54374999999999</v>
      </c>
      <c r="L294" s="148">
        <f t="shared" ca="1" si="119"/>
        <v>1314.9164410501551</v>
      </c>
      <c r="M294" s="148">
        <f t="shared" ca="1" si="120"/>
        <v>2575.5622467557964</v>
      </c>
      <c r="N294" s="148">
        <f t="shared" ca="1" si="121"/>
        <v>3738.1927317250456</v>
      </c>
      <c r="O294" s="148">
        <f t="shared" ca="1" si="140"/>
        <v>1743.6226678385185</v>
      </c>
      <c r="P294" s="148"/>
      <c r="Q294" s="148">
        <f t="shared" ca="1" si="141"/>
        <v>2164.3866964187837</v>
      </c>
      <c r="R294" s="148">
        <f t="shared" ca="1" si="142"/>
        <v>2575.5622467557964</v>
      </c>
      <c r="S294" s="148"/>
      <c r="V294" s="102">
        <f t="shared" ca="1" si="122"/>
        <v>467.46519403993051</v>
      </c>
      <c r="W294" s="3">
        <f t="shared" ca="1" si="123"/>
        <v>1782.3816350900856</v>
      </c>
      <c r="X294" s="166">
        <f t="shared" ca="1" si="124"/>
        <v>3043.0274407957268</v>
      </c>
      <c r="Y294" s="166">
        <f t="shared" ca="1" si="125"/>
        <v>4205.6579257649764</v>
      </c>
      <c r="Z294" s="166">
        <f t="shared" ca="1" si="143"/>
        <v>2211.0878618784491</v>
      </c>
      <c r="AA294" s="166">
        <f t="shared" ca="1" si="144"/>
        <v>2631.851890458714</v>
      </c>
      <c r="AB294" s="166">
        <f t="shared" ca="1" si="145"/>
        <v>3043.0274407957268</v>
      </c>
      <c r="AC294" s="114"/>
      <c r="AD294" s="2">
        <f t="shared" si="146"/>
        <v>0</v>
      </c>
      <c r="AE294" s="2">
        <f t="shared" ca="1" si="126"/>
        <v>0</v>
      </c>
      <c r="AF294" s="134">
        <f t="shared" ca="1" si="127"/>
        <v>301.92144403993052</v>
      </c>
      <c r="AG294" s="135">
        <f t="shared" ca="1" si="128"/>
        <v>64.58693564555324</v>
      </c>
      <c r="AH294" s="134">
        <f t="shared" ca="1" si="129"/>
        <v>165.54374999999999</v>
      </c>
      <c r="AI294" s="135">
        <f t="shared" ca="1" si="130"/>
        <v>35.413064354446753</v>
      </c>
      <c r="AK294" s="136">
        <f t="shared" ca="1" si="147"/>
        <v>467.46519403993051</v>
      </c>
      <c r="AL294" s="102">
        <f t="shared" ca="1" si="131"/>
        <v>0</v>
      </c>
      <c r="AM294" s="3">
        <f t="shared" ca="1" si="148"/>
        <v>0</v>
      </c>
      <c r="AN294" s="142">
        <f t="shared" ca="1" si="132"/>
        <v>467.46519403993051</v>
      </c>
      <c r="AS294" s="148">
        <f t="shared" ca="1" si="133"/>
        <v>4814.7108366086468</v>
      </c>
      <c r="AT294" s="2">
        <f t="shared" ca="1" si="149"/>
        <v>504.19533978162968</v>
      </c>
      <c r="AU294" s="102">
        <f t="shared" ca="1" si="150"/>
        <v>39.667165524897811</v>
      </c>
      <c r="AV294" s="102">
        <f t="shared" ca="1" si="151"/>
        <v>643.73177842565599</v>
      </c>
    </row>
    <row r="295" spans="1:48" x14ac:dyDescent="0.25">
      <c r="A295" s="2">
        <v>246</v>
      </c>
      <c r="B295" s="127">
        <f ca="1">Auswahlblatt!$B$4*A295/250</f>
        <v>103.32</v>
      </c>
      <c r="C295" s="134">
        <f t="shared" ca="1" si="134"/>
        <v>304.39113881750001</v>
      </c>
      <c r="D295" s="131">
        <f t="shared" ca="1" si="135"/>
        <v>64.77304538580681</v>
      </c>
      <c r="E295" s="134">
        <f ca="1">($B$8+Auswahlblatt!$B$11)*9.81*$B$37</f>
        <v>165.54374999999999</v>
      </c>
      <c r="F295" s="135">
        <f t="shared" ca="1" si="136"/>
        <v>35.226954614193197</v>
      </c>
      <c r="G295" s="136">
        <f t="shared" ca="1" si="137"/>
        <v>469.9348888175</v>
      </c>
      <c r="J295" s="168">
        <f t="shared" ca="1" si="138"/>
        <v>304.39113881750001</v>
      </c>
      <c r="K295" s="168">
        <f t="shared" ca="1" si="139"/>
        <v>165.54374999999999</v>
      </c>
      <c r="L295" s="148">
        <f t="shared" ca="1" si="119"/>
        <v>1314.9164410501551</v>
      </c>
      <c r="M295" s="148">
        <f t="shared" ca="1" si="120"/>
        <v>2575.5622467557964</v>
      </c>
      <c r="N295" s="148">
        <f t="shared" ca="1" si="121"/>
        <v>3738.1927317250456</v>
      </c>
      <c r="O295" s="148">
        <f t="shared" ca="1" si="140"/>
        <v>1743.6226678385185</v>
      </c>
      <c r="P295" s="148"/>
      <c r="Q295" s="148">
        <f t="shared" ca="1" si="141"/>
        <v>2164.3866964187837</v>
      </c>
      <c r="R295" s="148">
        <f t="shared" ca="1" si="142"/>
        <v>2575.5622467557964</v>
      </c>
      <c r="S295" s="148"/>
      <c r="V295" s="102">
        <f t="shared" ca="1" si="122"/>
        <v>469.9348888175</v>
      </c>
      <c r="W295" s="3">
        <f t="shared" ca="1" si="123"/>
        <v>1784.8513298676551</v>
      </c>
      <c r="X295" s="166">
        <f t="shared" ca="1" si="124"/>
        <v>3045.4971355732964</v>
      </c>
      <c r="Y295" s="166">
        <f t="shared" ca="1" si="125"/>
        <v>4208.1276205425456</v>
      </c>
      <c r="Z295" s="166">
        <f t="shared" ca="1" si="143"/>
        <v>2213.5575566560183</v>
      </c>
      <c r="AA295" s="166">
        <f t="shared" ca="1" si="144"/>
        <v>2634.3215852362837</v>
      </c>
      <c r="AB295" s="166">
        <f t="shared" ca="1" si="145"/>
        <v>3045.4971355732964</v>
      </c>
      <c r="AC295" s="114"/>
      <c r="AD295" s="2">
        <f t="shared" si="146"/>
        <v>0</v>
      </c>
      <c r="AE295" s="2">
        <f t="shared" ca="1" si="126"/>
        <v>0</v>
      </c>
      <c r="AF295" s="134">
        <f t="shared" ca="1" si="127"/>
        <v>304.39113881750001</v>
      </c>
      <c r="AG295" s="135">
        <f t="shared" ca="1" si="128"/>
        <v>64.77304538580681</v>
      </c>
      <c r="AH295" s="134">
        <f t="shared" ca="1" si="129"/>
        <v>165.54374999999999</v>
      </c>
      <c r="AI295" s="135">
        <f t="shared" ca="1" si="130"/>
        <v>35.226954614193197</v>
      </c>
      <c r="AK295" s="136">
        <f t="shared" ca="1" si="147"/>
        <v>469.9348888175</v>
      </c>
      <c r="AL295" s="102">
        <f t="shared" ca="1" si="131"/>
        <v>0</v>
      </c>
      <c r="AM295" s="3">
        <f t="shared" ca="1" si="148"/>
        <v>0</v>
      </c>
      <c r="AN295" s="142">
        <f t="shared" ca="1" si="132"/>
        <v>469.9348888175</v>
      </c>
      <c r="AS295" s="148">
        <f t="shared" ca="1" si="133"/>
        <v>4834.3627175743959</v>
      </c>
      <c r="AT295" s="2">
        <f t="shared" ca="1" si="149"/>
        <v>506.25327994400362</v>
      </c>
      <c r="AU295" s="102">
        <f t="shared" ca="1" si="150"/>
        <v>39.505916884552704</v>
      </c>
      <c r="AV295" s="102">
        <f t="shared" ca="1" si="151"/>
        <v>641.1149825783973</v>
      </c>
    </row>
    <row r="296" spans="1:48" x14ac:dyDescent="0.25">
      <c r="A296" s="2">
        <v>247</v>
      </c>
      <c r="B296" s="127">
        <f ca="1">Auswahlblatt!$B$4*A296/250</f>
        <v>103.74</v>
      </c>
      <c r="C296" s="134">
        <f t="shared" ca="1" si="134"/>
        <v>306.87089345159723</v>
      </c>
      <c r="D296" s="131">
        <f t="shared" ca="1" si="135"/>
        <v>64.95795541169305</v>
      </c>
      <c r="E296" s="134">
        <f ca="1">($B$8+Auswahlblatt!$B$11)*9.81*$B$37</f>
        <v>165.54374999999999</v>
      </c>
      <c r="F296" s="135">
        <f t="shared" ca="1" si="136"/>
        <v>35.04204458830695</v>
      </c>
      <c r="G296" s="136">
        <f t="shared" ca="1" si="137"/>
        <v>472.41464345159721</v>
      </c>
      <c r="J296" s="168">
        <f t="shared" ca="1" si="138"/>
        <v>306.87089345159723</v>
      </c>
      <c r="K296" s="168">
        <f t="shared" ca="1" si="139"/>
        <v>165.54374999999999</v>
      </c>
      <c r="L296" s="148">
        <f t="shared" ca="1" si="119"/>
        <v>1314.9164410501551</v>
      </c>
      <c r="M296" s="148">
        <f t="shared" ca="1" si="120"/>
        <v>2575.5622467557964</v>
      </c>
      <c r="N296" s="148">
        <f t="shared" ca="1" si="121"/>
        <v>3738.1927317250456</v>
      </c>
      <c r="O296" s="148">
        <f t="shared" ca="1" si="140"/>
        <v>1743.6226678385185</v>
      </c>
      <c r="P296" s="148"/>
      <c r="Q296" s="148">
        <f t="shared" ca="1" si="141"/>
        <v>2164.3866964187837</v>
      </c>
      <c r="R296" s="148">
        <f t="shared" ca="1" si="142"/>
        <v>2575.5622467557964</v>
      </c>
      <c r="S296" s="148"/>
      <c r="V296" s="102">
        <f t="shared" ca="1" si="122"/>
        <v>472.41464345159721</v>
      </c>
      <c r="W296" s="3">
        <f t="shared" ca="1" si="123"/>
        <v>1787.3310845017522</v>
      </c>
      <c r="X296" s="166">
        <f t="shared" ca="1" si="124"/>
        <v>3047.9768902073938</v>
      </c>
      <c r="Y296" s="166">
        <f t="shared" ca="1" si="125"/>
        <v>4210.6073751766426</v>
      </c>
      <c r="Z296" s="166">
        <f t="shared" ca="1" si="143"/>
        <v>2216.0373112901157</v>
      </c>
      <c r="AA296" s="166">
        <f t="shared" ca="1" si="144"/>
        <v>2636.8013398703811</v>
      </c>
      <c r="AB296" s="166">
        <f t="shared" ca="1" si="145"/>
        <v>3047.9768902073938</v>
      </c>
      <c r="AC296" s="114"/>
      <c r="AD296" s="2">
        <f t="shared" si="146"/>
        <v>0</v>
      </c>
      <c r="AE296" s="2">
        <f t="shared" ca="1" si="126"/>
        <v>0</v>
      </c>
      <c r="AF296" s="134">
        <f t="shared" ca="1" si="127"/>
        <v>306.87089345159723</v>
      </c>
      <c r="AG296" s="135">
        <f t="shared" ca="1" si="128"/>
        <v>64.95795541169305</v>
      </c>
      <c r="AH296" s="134">
        <f t="shared" ca="1" si="129"/>
        <v>165.54374999999999</v>
      </c>
      <c r="AI296" s="135">
        <f t="shared" ca="1" si="130"/>
        <v>35.04204458830695</v>
      </c>
      <c r="AK296" s="136">
        <f t="shared" ca="1" si="147"/>
        <v>472.41464345159721</v>
      </c>
      <c r="AL296" s="102">
        <f t="shared" ca="1" si="131"/>
        <v>0</v>
      </c>
      <c r="AM296" s="3">
        <f t="shared" ca="1" si="148"/>
        <v>0</v>
      </c>
      <c r="AN296" s="142">
        <f t="shared" ca="1" si="132"/>
        <v>472.41464345159721</v>
      </c>
      <c r="AS296" s="148">
        <f t="shared" ca="1" si="133"/>
        <v>4854.014598540145</v>
      </c>
      <c r="AT296" s="2">
        <f t="shared" ca="1" si="149"/>
        <v>508.31122010637762</v>
      </c>
      <c r="AU296" s="102">
        <f t="shared" ca="1" si="150"/>
        <v>39.345973901214435</v>
      </c>
      <c r="AV296" s="102">
        <f t="shared" ca="1" si="151"/>
        <v>638.51937536148068</v>
      </c>
    </row>
    <row r="297" spans="1:48" x14ac:dyDescent="0.25">
      <c r="A297" s="2">
        <v>248</v>
      </c>
      <c r="B297" s="127">
        <f ca="1">Auswahlblatt!$B$4*A297/250</f>
        <v>104.16</v>
      </c>
      <c r="C297" s="134">
        <f t="shared" ca="1" si="134"/>
        <v>309.36070794222223</v>
      </c>
      <c r="D297" s="131">
        <f t="shared" ca="1" si="135"/>
        <v>65.14167276565334</v>
      </c>
      <c r="E297" s="134">
        <f ca="1">($B$8+Auswahlblatt!$B$11)*9.81*$B$37</f>
        <v>165.54374999999999</v>
      </c>
      <c r="F297" s="135">
        <f t="shared" ca="1" si="136"/>
        <v>34.858327234346653</v>
      </c>
      <c r="G297" s="136">
        <f t="shared" ca="1" si="137"/>
        <v>474.90445794222222</v>
      </c>
      <c r="J297" s="168">
        <f t="shared" ca="1" si="138"/>
        <v>309.36070794222223</v>
      </c>
      <c r="K297" s="168">
        <f t="shared" ca="1" si="139"/>
        <v>165.54374999999999</v>
      </c>
      <c r="L297" s="148">
        <f t="shared" ca="1" si="119"/>
        <v>1314.9164410501551</v>
      </c>
      <c r="M297" s="148">
        <f t="shared" ca="1" si="120"/>
        <v>2575.5622467557964</v>
      </c>
      <c r="N297" s="148">
        <f t="shared" ca="1" si="121"/>
        <v>3738.1927317250456</v>
      </c>
      <c r="O297" s="148">
        <f t="shared" ca="1" si="140"/>
        <v>1743.6226678385185</v>
      </c>
      <c r="P297" s="148"/>
      <c r="Q297" s="148">
        <f t="shared" ca="1" si="141"/>
        <v>2164.3866964187837</v>
      </c>
      <c r="R297" s="148">
        <f t="shared" ca="1" si="142"/>
        <v>2575.5622467557964</v>
      </c>
      <c r="S297" s="148"/>
      <c r="V297" s="102">
        <f t="shared" ca="1" si="122"/>
        <v>474.90445794222222</v>
      </c>
      <c r="W297" s="3">
        <f t="shared" ca="1" si="123"/>
        <v>1789.8208989923774</v>
      </c>
      <c r="X297" s="166">
        <f t="shared" ca="1" si="124"/>
        <v>3050.4667046980185</v>
      </c>
      <c r="Y297" s="166">
        <f t="shared" ca="1" si="125"/>
        <v>4213.0971896672681</v>
      </c>
      <c r="Z297" s="166">
        <f t="shared" ca="1" si="143"/>
        <v>2218.5271257807408</v>
      </c>
      <c r="AA297" s="166">
        <f t="shared" ca="1" si="144"/>
        <v>2639.2911543610057</v>
      </c>
      <c r="AB297" s="166">
        <f t="shared" ca="1" si="145"/>
        <v>3050.4667046980185</v>
      </c>
      <c r="AC297" s="114"/>
      <c r="AD297" s="2">
        <f t="shared" si="146"/>
        <v>0</v>
      </c>
      <c r="AE297" s="2">
        <f t="shared" ca="1" si="126"/>
        <v>0</v>
      </c>
      <c r="AF297" s="134">
        <f t="shared" ca="1" si="127"/>
        <v>309.36070794222223</v>
      </c>
      <c r="AG297" s="135">
        <f t="shared" ca="1" si="128"/>
        <v>65.14167276565334</v>
      </c>
      <c r="AH297" s="134">
        <f t="shared" ca="1" si="129"/>
        <v>165.54374999999999</v>
      </c>
      <c r="AI297" s="135">
        <f t="shared" ca="1" si="130"/>
        <v>34.858327234346653</v>
      </c>
      <c r="AK297" s="136">
        <f t="shared" ca="1" si="147"/>
        <v>474.90445794222222</v>
      </c>
      <c r="AL297" s="102">
        <f t="shared" ca="1" si="131"/>
        <v>0</v>
      </c>
      <c r="AM297" s="3">
        <f t="shared" ca="1" si="148"/>
        <v>0</v>
      </c>
      <c r="AN297" s="142">
        <f t="shared" ca="1" si="132"/>
        <v>474.90445794222222</v>
      </c>
      <c r="AS297" s="148">
        <f t="shared" ca="1" si="133"/>
        <v>4873.666479505895</v>
      </c>
      <c r="AT297" s="2">
        <f t="shared" ca="1" si="149"/>
        <v>510.36916026875161</v>
      </c>
      <c r="AU297" s="102">
        <f t="shared" ca="1" si="150"/>
        <v>39.187320780645024</v>
      </c>
      <c r="AV297" s="102">
        <f t="shared" ca="1" si="151"/>
        <v>635.94470046082949</v>
      </c>
    </row>
    <row r="298" spans="1:48" x14ac:dyDescent="0.25">
      <c r="A298" s="2">
        <v>249</v>
      </c>
      <c r="B298" s="127">
        <f ca="1">Auswahlblatt!$B$4*A298/250</f>
        <v>104.58</v>
      </c>
      <c r="C298" s="134">
        <f t="shared" ca="1" si="134"/>
        <v>311.86058228937503</v>
      </c>
      <c r="D298" s="131">
        <f t="shared" ca="1" si="135"/>
        <v>65.324204494303402</v>
      </c>
      <c r="E298" s="134">
        <f ca="1">($B$8+Auswahlblatt!$B$11)*9.81*$B$37</f>
        <v>165.54374999999999</v>
      </c>
      <c r="F298" s="135">
        <f t="shared" ca="1" si="136"/>
        <v>34.675795505696605</v>
      </c>
      <c r="G298" s="136">
        <f t="shared" ca="1" si="137"/>
        <v>477.40433228937502</v>
      </c>
      <c r="J298" s="168">
        <f t="shared" ca="1" si="138"/>
        <v>311.86058228937503</v>
      </c>
      <c r="K298" s="168">
        <f t="shared" ca="1" si="139"/>
        <v>165.54374999999999</v>
      </c>
      <c r="L298" s="148">
        <f t="shared" ca="1" si="119"/>
        <v>1314.9164410501551</v>
      </c>
      <c r="M298" s="148">
        <f t="shared" ca="1" si="120"/>
        <v>2575.5622467557964</v>
      </c>
      <c r="N298" s="148">
        <f t="shared" ca="1" si="121"/>
        <v>3738.1927317250456</v>
      </c>
      <c r="O298" s="148">
        <f t="shared" ca="1" si="140"/>
        <v>1743.6226678385185</v>
      </c>
      <c r="P298" s="148"/>
      <c r="Q298" s="148">
        <f t="shared" ca="1" si="141"/>
        <v>2164.3866964187837</v>
      </c>
      <c r="R298" s="148">
        <f t="shared" ca="1" si="142"/>
        <v>2575.5622467557964</v>
      </c>
      <c r="S298" s="148"/>
      <c r="V298" s="102">
        <f t="shared" ca="1" si="122"/>
        <v>477.40433228937502</v>
      </c>
      <c r="W298" s="3">
        <f t="shared" ca="1" si="123"/>
        <v>1792.3207733395302</v>
      </c>
      <c r="X298" s="166">
        <f t="shared" ca="1" si="124"/>
        <v>3052.9665790451713</v>
      </c>
      <c r="Y298" s="166">
        <f t="shared" ca="1" si="125"/>
        <v>4215.5970640144205</v>
      </c>
      <c r="Z298" s="166">
        <f t="shared" ca="1" si="143"/>
        <v>2221.0270001278936</v>
      </c>
      <c r="AA298" s="166">
        <f t="shared" ca="1" si="144"/>
        <v>2641.7910287081586</v>
      </c>
      <c r="AB298" s="166">
        <f t="shared" ca="1" si="145"/>
        <v>3052.9665790451713</v>
      </c>
      <c r="AC298" s="114"/>
      <c r="AD298" s="2">
        <f t="shared" si="146"/>
        <v>0</v>
      </c>
      <c r="AE298" s="2">
        <f t="shared" ca="1" si="126"/>
        <v>0</v>
      </c>
      <c r="AF298" s="134">
        <f t="shared" ca="1" si="127"/>
        <v>311.86058228937503</v>
      </c>
      <c r="AG298" s="135">
        <f t="shared" ca="1" si="128"/>
        <v>65.324204494303402</v>
      </c>
      <c r="AH298" s="134">
        <f t="shared" ca="1" si="129"/>
        <v>165.54374999999999</v>
      </c>
      <c r="AI298" s="135">
        <f t="shared" ca="1" si="130"/>
        <v>34.675795505696605</v>
      </c>
      <c r="AK298" s="136">
        <f t="shared" ca="1" si="147"/>
        <v>477.40433228937502</v>
      </c>
      <c r="AL298" s="102">
        <f t="shared" ca="1" si="131"/>
        <v>0</v>
      </c>
      <c r="AM298" s="3">
        <f t="shared" ca="1" si="148"/>
        <v>0</v>
      </c>
      <c r="AN298" s="142">
        <f t="shared" ca="1" si="132"/>
        <v>477.40433228937502</v>
      </c>
      <c r="AS298" s="148">
        <f t="shared" ca="1" si="133"/>
        <v>4893.3183604716451</v>
      </c>
      <c r="AT298" s="2">
        <f t="shared" ca="1" si="149"/>
        <v>512.42710043112572</v>
      </c>
      <c r="AU298" s="102">
        <f t="shared" ca="1" si="150"/>
        <v>39.02994198232917</v>
      </c>
      <c r="AV298" s="102">
        <f t="shared" ca="1" si="151"/>
        <v>633.39070567986232</v>
      </c>
    </row>
    <row r="299" spans="1:48" x14ac:dyDescent="0.25">
      <c r="A299" s="2">
        <v>250</v>
      </c>
      <c r="B299" s="127">
        <f ca="1">Auswahlblatt!$B$4*A299/250</f>
        <v>105</v>
      </c>
      <c r="C299" s="134">
        <f t="shared" ca="1" si="134"/>
        <v>314.37051649305556</v>
      </c>
      <c r="D299" s="131">
        <f t="shared" ca="1" si="135"/>
        <v>65.505557646847862</v>
      </c>
      <c r="E299" s="134">
        <f ca="1">($B$8+Auswahlblatt!$B$11)*9.81*$B$37</f>
        <v>165.54374999999999</v>
      </c>
      <c r="F299" s="135">
        <f t="shared" ca="1" si="136"/>
        <v>34.494442353152145</v>
      </c>
      <c r="G299" s="136">
        <f t="shared" ca="1" si="137"/>
        <v>479.91426649305555</v>
      </c>
      <c r="J299" s="168">
        <f t="shared" ca="1" si="138"/>
        <v>314.37051649305556</v>
      </c>
      <c r="K299" s="168">
        <f t="shared" ca="1" si="139"/>
        <v>165.54374999999999</v>
      </c>
      <c r="L299" s="148">
        <f t="shared" ca="1" si="119"/>
        <v>1314.9164410501551</v>
      </c>
      <c r="M299" s="148">
        <f t="shared" ca="1" si="120"/>
        <v>2575.5622467557964</v>
      </c>
      <c r="N299" s="148">
        <f t="shared" ca="1" si="121"/>
        <v>3738.1927317250456</v>
      </c>
      <c r="O299" s="148">
        <f t="shared" ca="1" si="140"/>
        <v>1743.6226678385185</v>
      </c>
      <c r="P299" s="148"/>
      <c r="Q299" s="148">
        <f t="shared" ca="1" si="141"/>
        <v>2164.3866964187837</v>
      </c>
      <c r="R299" s="148">
        <f t="shared" ca="1" si="142"/>
        <v>2575.5622467557964</v>
      </c>
      <c r="S299" s="148"/>
      <c r="V299" s="102">
        <f t="shared" ca="1" si="122"/>
        <v>479.91426649305555</v>
      </c>
      <c r="W299" s="3">
        <f t="shared" ca="1" si="123"/>
        <v>1794.8307075432106</v>
      </c>
      <c r="X299" s="166">
        <f t="shared" ca="1" si="124"/>
        <v>3055.4765132488519</v>
      </c>
      <c r="Y299" s="166">
        <f t="shared" ca="1" si="125"/>
        <v>4218.1069982181016</v>
      </c>
      <c r="Z299" s="166">
        <f t="shared" ca="1" si="143"/>
        <v>2223.5369343315742</v>
      </c>
      <c r="AA299" s="166">
        <f t="shared" ca="1" si="144"/>
        <v>2644.3009629118392</v>
      </c>
      <c r="AB299" s="166">
        <f t="shared" ca="1" si="145"/>
        <v>3055.4765132488519</v>
      </c>
      <c r="AC299" s="114"/>
      <c r="AD299" s="2">
        <f t="shared" si="146"/>
        <v>0</v>
      </c>
      <c r="AE299" s="2">
        <f t="shared" ca="1" si="126"/>
        <v>0</v>
      </c>
      <c r="AF299" s="134">
        <f t="shared" ca="1" si="127"/>
        <v>314.37051649305556</v>
      </c>
      <c r="AG299" s="135">
        <f t="shared" ca="1" si="128"/>
        <v>65.505557646847862</v>
      </c>
      <c r="AH299" s="134">
        <f t="shared" ca="1" si="129"/>
        <v>165.54374999999999</v>
      </c>
      <c r="AI299" s="135">
        <f t="shared" ca="1" si="130"/>
        <v>34.494442353152145</v>
      </c>
      <c r="AK299" s="136">
        <f t="shared" ca="1" si="147"/>
        <v>479.91426649305555</v>
      </c>
      <c r="AL299" s="102">
        <f t="shared" ca="1" si="131"/>
        <v>0</v>
      </c>
      <c r="AM299" s="3">
        <f t="shared" ca="1" si="148"/>
        <v>0</v>
      </c>
      <c r="AN299" s="142">
        <f t="shared" ca="1" si="132"/>
        <v>479.91426649305555</v>
      </c>
      <c r="AS299" s="148">
        <f t="shared" ca="1" si="133"/>
        <v>4912.9702414373942</v>
      </c>
      <c r="AT299" s="2">
        <f t="shared" ca="1" si="149"/>
        <v>514.48504059349966</v>
      </c>
      <c r="AU299" s="102">
        <f t="shared" ca="1" si="150"/>
        <v>38.873822214399858</v>
      </c>
      <c r="AV299" s="102">
        <f t="shared" ca="1" si="151"/>
        <v>630.85714285714289</v>
      </c>
    </row>
    <row r="300" spans="1:48" x14ac:dyDescent="0.25">
      <c r="J300" s="114"/>
      <c r="K300" s="114"/>
      <c r="L300" s="114"/>
      <c r="M300" s="114"/>
      <c r="N300" s="114"/>
      <c r="O300" s="114"/>
      <c r="P300" s="114"/>
      <c r="Q300" s="114"/>
      <c r="R300" s="114"/>
      <c r="S300" s="114"/>
      <c r="T300" s="114"/>
      <c r="U300" s="114"/>
      <c r="V300" s="114"/>
      <c r="W300" s="114"/>
      <c r="X300" s="114"/>
      <c r="Y300" s="114"/>
      <c r="Z300" s="114"/>
      <c r="AA300" s="114"/>
      <c r="AB300" s="114"/>
      <c r="AC300" s="114"/>
      <c r="AS300" s="148"/>
    </row>
    <row r="301" spans="1:48" x14ac:dyDescent="0.25">
      <c r="J301" s="114"/>
      <c r="K301" s="114"/>
      <c r="L301" s="114"/>
      <c r="M301" s="114"/>
      <c r="N301" s="114"/>
      <c r="O301" s="114"/>
      <c r="P301" s="114"/>
      <c r="Q301" s="114"/>
      <c r="R301" s="114"/>
      <c r="S301" s="114"/>
      <c r="T301" s="114"/>
      <c r="U301" s="114"/>
      <c r="V301" s="114"/>
      <c r="W301" s="114"/>
      <c r="X301" s="114"/>
      <c r="Y301" s="114"/>
      <c r="Z301" s="114"/>
      <c r="AA301" s="114"/>
      <c r="AB301" s="114"/>
      <c r="AC301" s="114"/>
    </row>
    <row r="302" spans="1:48" x14ac:dyDescent="0.25">
      <c r="J302" s="114"/>
      <c r="K302" s="114"/>
      <c r="L302" s="114"/>
      <c r="M302" s="114"/>
      <c r="N302" s="114"/>
      <c r="O302" s="114"/>
      <c r="P302" s="114"/>
      <c r="Q302" s="114"/>
      <c r="R302" s="114"/>
      <c r="S302" s="114"/>
      <c r="T302" s="114"/>
      <c r="U302" s="114"/>
      <c r="V302" s="114"/>
      <c r="W302" s="114"/>
      <c r="X302" s="114"/>
      <c r="Y302" s="114"/>
      <c r="Z302" s="114"/>
      <c r="AA302" s="114"/>
      <c r="AB302" s="114"/>
      <c r="AC302" s="114"/>
    </row>
    <row r="303" spans="1:48" x14ac:dyDescent="0.25">
      <c r="J303" s="114"/>
      <c r="K303" s="114"/>
      <c r="L303" s="114"/>
      <c r="M303" s="114"/>
      <c r="N303" s="114"/>
      <c r="O303" s="114"/>
      <c r="P303" s="114"/>
      <c r="Q303" s="114"/>
      <c r="R303" s="114"/>
      <c r="S303" s="114"/>
      <c r="T303" s="114"/>
      <c r="U303" s="114"/>
      <c r="V303" s="114"/>
      <c r="W303" s="114"/>
      <c r="X303" s="114"/>
      <c r="Y303" s="114"/>
      <c r="Z303" s="114"/>
      <c r="AA303" s="114"/>
      <c r="AB303" s="114"/>
      <c r="AC303" s="114"/>
    </row>
    <row r="304" spans="1:48" x14ac:dyDescent="0.25">
      <c r="J304" s="114"/>
      <c r="K304" s="114"/>
      <c r="L304" s="114"/>
      <c r="M304" s="114"/>
      <c r="N304" s="114"/>
      <c r="O304" s="114"/>
      <c r="P304" s="114"/>
      <c r="Q304" s="114"/>
      <c r="R304" s="114"/>
      <c r="S304" s="114"/>
      <c r="T304" s="114"/>
      <c r="U304" s="114"/>
      <c r="V304" s="114"/>
      <c r="W304" s="114"/>
      <c r="X304" s="114"/>
      <c r="Y304" s="114"/>
      <c r="Z304" s="114"/>
      <c r="AA304" s="114"/>
      <c r="AB304" s="114"/>
      <c r="AC304" s="114"/>
    </row>
    <row r="305" spans="10:32" x14ac:dyDescent="0.25">
      <c r="J305" s="114"/>
      <c r="K305" s="114"/>
      <c r="L305" s="114"/>
      <c r="M305" s="114"/>
      <c r="N305" s="114"/>
      <c r="O305" s="114"/>
      <c r="P305" s="114"/>
      <c r="Q305" s="114"/>
      <c r="R305" s="114"/>
      <c r="S305" s="114"/>
      <c r="T305" s="114"/>
      <c r="U305" s="114"/>
      <c r="V305" s="114"/>
      <c r="W305" s="114"/>
      <c r="X305" s="114"/>
      <c r="Y305" s="114"/>
      <c r="Z305" s="114"/>
      <c r="AA305" s="114"/>
      <c r="AB305" s="114"/>
      <c r="AC305" s="114"/>
    </row>
    <row r="306" spans="10:32" x14ac:dyDescent="0.25">
      <c r="J306" s="114"/>
      <c r="K306" s="114"/>
      <c r="L306" s="114"/>
      <c r="M306" s="114"/>
      <c r="N306" s="114"/>
      <c r="O306" s="114"/>
      <c r="P306" s="114"/>
      <c r="Q306" s="114"/>
      <c r="R306" s="114"/>
      <c r="S306" s="114"/>
      <c r="T306" s="114"/>
      <c r="U306" s="114"/>
      <c r="V306" s="114"/>
      <c r="W306" s="114"/>
      <c r="X306" s="114"/>
      <c r="Y306" s="114"/>
      <c r="Z306" s="114"/>
      <c r="AA306" s="114"/>
      <c r="AB306" s="114"/>
      <c r="AC306" s="114"/>
    </row>
    <row r="307" spans="10:32" x14ac:dyDescent="0.25">
      <c r="J307" s="114"/>
      <c r="K307" s="114"/>
      <c r="L307" s="114"/>
      <c r="M307" s="114"/>
      <c r="N307" s="114"/>
      <c r="O307" s="114"/>
      <c r="P307" s="114"/>
      <c r="Q307" s="114"/>
      <c r="R307" s="114"/>
      <c r="S307" s="114"/>
      <c r="T307" s="114"/>
      <c r="U307" s="114"/>
      <c r="V307" s="114"/>
      <c r="W307" s="114"/>
      <c r="X307" s="114"/>
      <c r="Y307" s="114"/>
      <c r="Z307" s="114"/>
      <c r="AA307" s="114"/>
      <c r="AB307" s="114"/>
      <c r="AC307" s="114"/>
    </row>
    <row r="308" spans="10:32" x14ac:dyDescent="0.25">
      <c r="J308" s="114"/>
      <c r="K308" s="114"/>
      <c r="L308" s="114"/>
      <c r="M308" s="114"/>
      <c r="N308" s="114"/>
      <c r="O308" s="114"/>
      <c r="P308" s="114"/>
      <c r="Q308" s="114"/>
      <c r="R308" s="114"/>
      <c r="S308" s="114"/>
      <c r="T308" s="114"/>
      <c r="U308" s="114"/>
      <c r="V308" s="114"/>
      <c r="W308" s="114"/>
      <c r="X308" s="114"/>
      <c r="Y308" s="114"/>
      <c r="Z308" s="114"/>
      <c r="AA308" s="114"/>
      <c r="AB308" s="114"/>
      <c r="AC308" s="114"/>
    </row>
    <row r="309" spans="10:32" x14ac:dyDescent="0.25">
      <c r="J309" s="114"/>
      <c r="K309" s="114"/>
      <c r="L309" s="114"/>
      <c r="M309" s="114"/>
      <c r="N309" s="114"/>
      <c r="O309" s="114"/>
      <c r="P309" s="114"/>
      <c r="Q309" s="114"/>
      <c r="R309" s="114"/>
      <c r="S309" s="114"/>
      <c r="T309" s="114"/>
      <c r="U309" s="114"/>
      <c r="V309" s="114"/>
      <c r="W309" s="114"/>
      <c r="X309" s="114"/>
      <c r="Y309" s="114"/>
      <c r="Z309" s="114"/>
      <c r="AA309" s="114"/>
      <c r="AB309" s="114"/>
      <c r="AC309" s="114"/>
    </row>
    <row r="310" spans="10:32" x14ac:dyDescent="0.25">
      <c r="J310" s="114"/>
      <c r="K310" s="114"/>
      <c r="L310" s="114"/>
      <c r="M310" s="114"/>
      <c r="N310" s="114"/>
      <c r="O310" s="114"/>
      <c r="P310" s="114"/>
      <c r="Q310" s="114"/>
      <c r="R310" s="114"/>
      <c r="S310" s="114"/>
      <c r="T310" s="114"/>
      <c r="U310" s="114"/>
      <c r="V310" s="114"/>
      <c r="W310" s="114"/>
      <c r="X310" s="114"/>
      <c r="Y310" s="114"/>
      <c r="Z310" s="114"/>
      <c r="AA310" s="114"/>
      <c r="AB310" s="114"/>
      <c r="AC310" s="114"/>
    </row>
    <row r="311" spans="10:32" x14ac:dyDescent="0.25">
      <c r="J311" s="114"/>
      <c r="K311" s="114"/>
      <c r="L311" s="114"/>
      <c r="M311" s="114"/>
      <c r="N311" s="114"/>
      <c r="O311" s="114"/>
      <c r="P311" s="114"/>
      <c r="Q311" s="114"/>
      <c r="R311" s="114"/>
      <c r="S311" s="114"/>
      <c r="T311" s="114"/>
      <c r="U311" s="114"/>
      <c r="V311" s="114"/>
      <c r="W311" s="114"/>
      <c r="X311" s="114"/>
      <c r="Y311" s="114"/>
      <c r="Z311" s="114"/>
      <c r="AA311" s="114"/>
      <c r="AB311" s="114"/>
      <c r="AC311" s="114"/>
      <c r="AD311" s="114"/>
      <c r="AE311" s="114"/>
    </row>
    <row r="312" spans="10:32" x14ac:dyDescent="0.25">
      <c r="J312" s="114"/>
      <c r="K312" s="114"/>
      <c r="L312" s="114"/>
      <c r="M312" s="114"/>
      <c r="N312" s="114"/>
      <c r="O312" s="114"/>
      <c r="P312" s="114"/>
      <c r="Q312" s="114"/>
      <c r="R312" s="114"/>
      <c r="S312" s="114"/>
      <c r="T312" s="114"/>
      <c r="U312" s="114"/>
      <c r="V312" s="114"/>
      <c r="W312" s="114"/>
      <c r="X312" s="114"/>
      <c r="Y312" s="114"/>
      <c r="Z312" s="114"/>
      <c r="AA312" s="114"/>
      <c r="AB312" s="114"/>
      <c r="AC312" s="114"/>
    </row>
    <row r="313" spans="10:32" x14ac:dyDescent="0.25">
      <c r="J313" s="114"/>
      <c r="K313" s="114"/>
      <c r="L313" s="114"/>
      <c r="M313" s="114"/>
      <c r="N313" s="114"/>
      <c r="O313" s="114"/>
      <c r="P313" s="114"/>
      <c r="Q313" s="114"/>
      <c r="R313" s="114"/>
      <c r="S313" s="114"/>
      <c r="T313" s="114"/>
      <c r="U313" s="114"/>
      <c r="V313" s="114"/>
      <c r="W313" s="114"/>
      <c r="X313" s="114"/>
      <c r="Y313" s="114"/>
      <c r="Z313" s="114"/>
      <c r="AA313" s="114"/>
      <c r="AB313" s="114"/>
      <c r="AC313" s="114"/>
    </row>
    <row r="314" spans="10:32" x14ac:dyDescent="0.25">
      <c r="J314" s="114"/>
      <c r="K314" s="114"/>
      <c r="L314" s="114"/>
      <c r="M314" s="114"/>
      <c r="N314" s="114"/>
      <c r="O314" s="114"/>
      <c r="P314" s="114"/>
      <c r="Q314" s="114"/>
      <c r="R314" s="114"/>
      <c r="S314" s="114"/>
      <c r="T314" s="114"/>
      <c r="U314" s="114"/>
      <c r="V314" s="114"/>
      <c r="W314" s="114"/>
      <c r="X314" s="114"/>
      <c r="Y314" s="114"/>
      <c r="Z314" s="114"/>
      <c r="AA314" s="114"/>
      <c r="AB314" s="114"/>
      <c r="AC314" s="114"/>
    </row>
    <row r="315" spans="10:32" x14ac:dyDescent="0.25">
      <c r="J315" s="114"/>
      <c r="K315" s="114"/>
      <c r="L315" s="114"/>
      <c r="M315" s="114"/>
      <c r="N315" s="114"/>
      <c r="O315" s="114"/>
      <c r="P315" s="114"/>
      <c r="Q315" s="114"/>
      <c r="R315" s="114"/>
      <c r="S315" s="114"/>
      <c r="T315" s="114"/>
      <c r="U315" s="114"/>
      <c r="V315" s="114"/>
      <c r="W315" s="114"/>
      <c r="X315" s="114"/>
      <c r="Y315" s="114"/>
      <c r="Z315" s="114"/>
      <c r="AA315" s="114"/>
      <c r="AB315" s="114"/>
      <c r="AC315" s="114"/>
    </row>
    <row r="316" spans="10:32" x14ac:dyDescent="0.25">
      <c r="J316" s="114"/>
      <c r="K316" s="114"/>
      <c r="L316" s="114"/>
      <c r="M316" s="114"/>
      <c r="N316" s="114"/>
      <c r="O316" s="114"/>
      <c r="P316" s="114"/>
      <c r="Q316" s="114"/>
      <c r="R316" s="114"/>
      <c r="S316" s="114"/>
      <c r="T316" s="114"/>
      <c r="U316" s="114"/>
      <c r="V316" s="114"/>
      <c r="W316" s="114"/>
      <c r="X316" s="114"/>
      <c r="Y316" s="114"/>
      <c r="Z316" s="114"/>
      <c r="AA316" s="114"/>
      <c r="AB316" s="114"/>
      <c r="AC316" s="114"/>
      <c r="AD316" s="114"/>
    </row>
    <row r="317" spans="10:32" x14ac:dyDescent="0.25">
      <c r="J317" s="114"/>
      <c r="K317" s="114"/>
      <c r="L317" s="114"/>
      <c r="M317" s="114"/>
      <c r="N317" s="114"/>
      <c r="O317" s="114"/>
      <c r="P317" s="114"/>
      <c r="Q317" s="114"/>
      <c r="R317" s="114"/>
      <c r="S317" s="114"/>
      <c r="T317" s="114"/>
      <c r="U317" s="114"/>
      <c r="V317" s="114"/>
      <c r="W317" s="114"/>
      <c r="X317" s="114"/>
      <c r="Y317" s="114"/>
      <c r="Z317" s="114"/>
      <c r="AA317" s="114"/>
      <c r="AB317" s="114"/>
      <c r="AC317" s="114"/>
      <c r="AD317" s="114"/>
      <c r="AE317" s="114"/>
      <c r="AF317" s="114"/>
    </row>
    <row r="318" spans="10:32" x14ac:dyDescent="0.25">
      <c r="J318" s="114"/>
      <c r="K318" s="114"/>
      <c r="L318" s="114"/>
      <c r="M318" s="114"/>
      <c r="N318" s="114"/>
      <c r="O318" s="114"/>
      <c r="P318" s="114"/>
      <c r="Q318" s="114"/>
      <c r="R318" s="114"/>
      <c r="S318" s="114"/>
      <c r="T318" s="114"/>
      <c r="U318" s="114"/>
      <c r="V318" s="114"/>
      <c r="W318" s="114"/>
      <c r="X318" s="114"/>
      <c r="Y318" s="114"/>
      <c r="Z318" s="114"/>
      <c r="AA318" s="114"/>
      <c r="AB318" s="114"/>
      <c r="AC318" s="114"/>
      <c r="AD318" s="114"/>
      <c r="AE318" s="114"/>
      <c r="AF318" s="114"/>
    </row>
    <row r="319" spans="10:32" x14ac:dyDescent="0.25">
      <c r="J319" s="114"/>
      <c r="K319" s="114"/>
      <c r="L319" s="114"/>
      <c r="M319" s="114"/>
      <c r="N319" s="114"/>
      <c r="O319" s="114"/>
      <c r="P319" s="114"/>
      <c r="Q319" s="114"/>
      <c r="R319" s="114"/>
      <c r="S319" s="114"/>
      <c r="T319" s="114"/>
      <c r="U319" s="114"/>
      <c r="V319" s="114"/>
      <c r="W319" s="114"/>
      <c r="X319" s="114"/>
      <c r="Y319" s="114"/>
      <c r="Z319" s="114"/>
      <c r="AA319" s="114"/>
      <c r="AB319" s="114"/>
      <c r="AC319" s="114"/>
      <c r="AD319" s="114"/>
      <c r="AE319" s="114"/>
      <c r="AF319" s="114"/>
    </row>
    <row r="320" spans="10:32" x14ac:dyDescent="0.25">
      <c r="J320" s="114"/>
      <c r="K320" s="114"/>
      <c r="L320" s="114"/>
      <c r="M320" s="114"/>
      <c r="N320" s="114"/>
      <c r="O320" s="114"/>
      <c r="P320" s="114"/>
      <c r="Q320" s="114"/>
      <c r="R320" s="114"/>
      <c r="S320" s="114"/>
      <c r="T320" s="114"/>
      <c r="U320" s="114"/>
      <c r="V320" s="114"/>
      <c r="W320" s="114"/>
      <c r="X320" s="114"/>
      <c r="Y320" s="114"/>
      <c r="Z320" s="114"/>
      <c r="AA320" s="114"/>
      <c r="AB320" s="114"/>
      <c r="AC320" s="114"/>
      <c r="AD320" s="114"/>
      <c r="AE320" s="114"/>
      <c r="AF320" s="114"/>
    </row>
    <row r="321" spans="10:36" x14ac:dyDescent="0.25">
      <c r="J321" s="114"/>
      <c r="K321" s="114"/>
      <c r="L321" s="114"/>
      <c r="M321" s="114"/>
      <c r="N321" s="114"/>
      <c r="O321" s="114"/>
      <c r="P321" s="114"/>
      <c r="Q321" s="114"/>
      <c r="R321" s="114"/>
      <c r="S321" s="114"/>
      <c r="T321" s="114"/>
      <c r="U321" s="114"/>
      <c r="V321" s="114"/>
      <c r="W321" s="114"/>
      <c r="X321" s="114"/>
      <c r="Y321" s="114"/>
      <c r="Z321" s="114"/>
      <c r="AA321" s="114"/>
      <c r="AB321" s="114"/>
      <c r="AC321" s="114"/>
      <c r="AD321" s="114"/>
      <c r="AE321" s="114"/>
      <c r="AF321" s="114"/>
      <c r="AG321" s="114"/>
      <c r="AH321" s="114"/>
      <c r="AI321" s="114"/>
    </row>
    <row r="322" spans="10:36" x14ac:dyDescent="0.25">
      <c r="J322" s="114"/>
      <c r="K322" s="114"/>
      <c r="L322" s="114"/>
      <c r="M322" s="114"/>
      <c r="N322" s="114"/>
      <c r="O322" s="114"/>
      <c r="P322" s="114"/>
      <c r="Q322" s="114"/>
      <c r="R322" s="114"/>
      <c r="S322" s="114"/>
      <c r="T322" s="114"/>
      <c r="U322" s="114"/>
      <c r="V322" s="114"/>
      <c r="W322" s="114"/>
      <c r="X322" s="114"/>
      <c r="Y322" s="114"/>
      <c r="Z322" s="114"/>
      <c r="AA322" s="114"/>
      <c r="AB322" s="114"/>
      <c r="AC322" s="114"/>
      <c r="AD322" s="114"/>
      <c r="AE322" s="114"/>
      <c r="AF322" s="114"/>
      <c r="AG322" s="114"/>
      <c r="AH322" s="114"/>
      <c r="AI322" s="114"/>
    </row>
    <row r="323" spans="10:36" x14ac:dyDescent="0.25">
      <c r="J323" s="114"/>
      <c r="K323" s="114"/>
      <c r="L323" s="114"/>
      <c r="M323" s="114"/>
      <c r="N323" s="114"/>
      <c r="O323" s="114"/>
      <c r="P323" s="114"/>
      <c r="Q323" s="114"/>
      <c r="R323" s="114"/>
      <c r="S323" s="114"/>
      <c r="T323" s="114"/>
      <c r="U323" s="114"/>
      <c r="V323" s="114"/>
      <c r="W323" s="114"/>
      <c r="X323" s="114"/>
      <c r="Y323" s="114"/>
      <c r="Z323" s="114"/>
      <c r="AA323" s="114"/>
      <c r="AB323" s="114"/>
      <c r="AC323" s="114"/>
      <c r="AD323" s="114"/>
      <c r="AE323" s="114"/>
      <c r="AF323" s="114"/>
      <c r="AG323" s="114"/>
      <c r="AH323" s="114"/>
      <c r="AI323" s="114"/>
      <c r="AJ323" s="114"/>
    </row>
    <row r="324" spans="10:36" x14ac:dyDescent="0.25">
      <c r="J324" s="114"/>
      <c r="K324" s="114"/>
      <c r="L324" s="114"/>
      <c r="M324" s="114"/>
      <c r="N324" s="114"/>
      <c r="O324" s="114"/>
      <c r="P324" s="114"/>
      <c r="Q324" s="114"/>
      <c r="R324" s="114"/>
      <c r="S324" s="114"/>
      <c r="T324" s="114"/>
      <c r="U324" s="114"/>
      <c r="V324" s="114"/>
      <c r="W324" s="114"/>
      <c r="X324" s="114"/>
      <c r="Y324" s="114"/>
      <c r="Z324" s="114"/>
      <c r="AA324" s="114"/>
      <c r="AB324" s="114"/>
      <c r="AC324" s="114"/>
      <c r="AD324" s="114"/>
      <c r="AE324" s="114"/>
      <c r="AF324" s="114"/>
      <c r="AG324" s="114"/>
      <c r="AH324" s="114"/>
    </row>
  </sheetData>
  <mergeCells count="30">
    <mergeCell ref="C46:D46"/>
    <mergeCell ref="E46:F46"/>
    <mergeCell ref="AF46:AG46"/>
    <mergeCell ref="AH46:AI46"/>
    <mergeCell ref="AD46:AE46"/>
    <mergeCell ref="AL46:AM46"/>
    <mergeCell ref="P26:P27"/>
    <mergeCell ref="Q26:Q27"/>
    <mergeCell ref="R26:R27"/>
    <mergeCell ref="S26:S27"/>
    <mergeCell ref="Q8:Q9"/>
    <mergeCell ref="R8:R9"/>
    <mergeCell ref="S8:S9"/>
    <mergeCell ref="G26:G27"/>
    <mergeCell ref="J26:J27"/>
    <mergeCell ref="K26:K27"/>
    <mergeCell ref="L26:L27"/>
    <mergeCell ref="M26:M27"/>
    <mergeCell ref="N26:N27"/>
    <mergeCell ref="O26:O27"/>
    <mergeCell ref="L8:L9"/>
    <mergeCell ref="M8:M9"/>
    <mergeCell ref="N8:N9"/>
    <mergeCell ref="O8:O9"/>
    <mergeCell ref="P8:P9"/>
    <mergeCell ref="A14:B14"/>
    <mergeCell ref="G8:G9"/>
    <mergeCell ref="J8:J9"/>
    <mergeCell ref="K8:K9"/>
    <mergeCell ref="H26:H27"/>
  </mergeCells>
  <pageMargins left="0.7" right="0.7" top="0.78740157499999996" bottom="0.78740157499999996"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5122" r:id="rId4" name="Spinner 2">
              <controlPr defaultSize="0" autoPict="0">
                <anchor moveWithCells="1" sizeWithCells="1">
                  <from>
                    <xdr:col>2</xdr:col>
                    <xdr:colOff>342900</xdr:colOff>
                    <xdr:row>9</xdr:row>
                    <xdr:rowOff>161925</xdr:rowOff>
                  </from>
                  <to>
                    <xdr:col>2</xdr:col>
                    <xdr:colOff>533400</xdr:colOff>
                    <xdr:row>11</xdr:row>
                    <xdr:rowOff>85725</xdr:rowOff>
                  </to>
                </anchor>
              </controlPr>
            </control>
          </mc:Choice>
        </mc:AlternateContent>
        <mc:AlternateContent xmlns:mc="http://schemas.openxmlformats.org/markup-compatibility/2006">
          <mc:Choice Requires="x14">
            <control shapeId="5124" r:id="rId5" name="Drop Down 4">
              <controlPr defaultSize="0" autoLine="0" autoPict="0">
                <anchor moveWithCells="1">
                  <from>
                    <xdr:col>0</xdr:col>
                    <xdr:colOff>2038350</xdr:colOff>
                    <xdr:row>29</xdr:row>
                    <xdr:rowOff>0</xdr:rowOff>
                  </from>
                  <to>
                    <xdr:col>2</xdr:col>
                    <xdr:colOff>0</xdr:colOff>
                    <xdr:row>29</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8"/>
  <sheetViews>
    <sheetView zoomScaleNormal="100" workbookViewId="0">
      <selection activeCell="C18" sqref="C18"/>
    </sheetView>
  </sheetViews>
  <sheetFormatPr baseColWidth="10" defaultRowHeight="15.75" x14ac:dyDescent="0.25"/>
  <cols>
    <col min="1" max="1" width="20.5703125" style="2" customWidth="1"/>
    <col min="2" max="2" width="11.85546875" style="143" customWidth="1"/>
    <col min="3" max="4" width="11.42578125" style="143"/>
  </cols>
  <sheetData>
    <row r="1" spans="1:19" x14ac:dyDescent="0.25">
      <c r="A1" s="12"/>
      <c r="B1" s="144"/>
      <c r="C1" s="144"/>
      <c r="D1" s="144"/>
      <c r="E1" s="145"/>
      <c r="F1" s="145"/>
      <c r="G1" s="145"/>
      <c r="H1" s="145"/>
      <c r="I1" s="145"/>
      <c r="J1" s="145"/>
      <c r="K1" s="145"/>
      <c r="L1" s="145"/>
      <c r="M1" s="145"/>
      <c r="N1" s="145"/>
      <c r="O1" s="145"/>
      <c r="P1" s="145"/>
      <c r="Q1" s="145"/>
      <c r="R1" s="145"/>
      <c r="S1" s="145"/>
    </row>
    <row r="2" spans="1:19" x14ac:dyDescent="0.25">
      <c r="A2" s="12" t="str">
        <f>Ausgabeblatt!A2</f>
        <v>Hersteller:</v>
      </c>
      <c r="B2" s="146" t="str">
        <f ca="1">Ausgabeblatt!B2</f>
        <v>Karabag</v>
      </c>
      <c r="C2" s="144"/>
      <c r="D2" s="144"/>
      <c r="E2" s="145"/>
      <c r="F2" s="145"/>
      <c r="G2" s="145"/>
      <c r="H2" s="145"/>
      <c r="I2" s="145"/>
      <c r="J2" s="145"/>
      <c r="K2" s="145"/>
      <c r="L2" s="145"/>
      <c r="M2" s="145"/>
      <c r="N2" s="145"/>
      <c r="O2" s="145"/>
      <c r="P2" s="145"/>
      <c r="Q2" s="145"/>
      <c r="R2" s="145"/>
      <c r="S2" s="145"/>
    </row>
    <row r="3" spans="1:19" x14ac:dyDescent="0.25">
      <c r="A3" s="12" t="str">
        <f>Ausgabeblatt!A3</f>
        <v>Fahrzeug:</v>
      </c>
      <c r="B3" s="146" t="str">
        <f ca="1">Ausgabeblatt!B3</f>
        <v>New 500E</v>
      </c>
      <c r="C3" s="144"/>
      <c r="D3" s="144"/>
      <c r="E3" s="145"/>
      <c r="F3" s="145"/>
      <c r="G3" s="145"/>
      <c r="H3" s="145"/>
      <c r="I3" s="145"/>
      <c r="J3" s="145"/>
      <c r="K3" s="145"/>
      <c r="L3" s="145"/>
      <c r="M3" s="145"/>
      <c r="N3" s="145"/>
      <c r="O3" s="145"/>
      <c r="P3" s="145"/>
      <c r="Q3" s="145"/>
      <c r="R3" s="145"/>
      <c r="S3" s="145"/>
    </row>
    <row r="4" spans="1:19" x14ac:dyDescent="0.25">
      <c r="A4" s="12"/>
      <c r="B4" s="144"/>
      <c r="C4" s="144"/>
      <c r="D4" s="144"/>
      <c r="E4" s="145"/>
      <c r="F4" s="145"/>
      <c r="G4" s="145"/>
      <c r="H4" s="145"/>
      <c r="I4" s="145"/>
      <c r="J4" s="145"/>
      <c r="K4" s="145"/>
      <c r="L4" s="145"/>
      <c r="M4" s="145"/>
      <c r="N4" s="145"/>
      <c r="O4" s="145"/>
      <c r="P4" s="145"/>
      <c r="Q4" s="145"/>
      <c r="R4" s="145"/>
      <c r="S4" s="145"/>
    </row>
    <row r="5" spans="1:19" x14ac:dyDescent="0.25">
      <c r="A5" s="10" t="str">
        <f>Ausgabeblatt!A6</f>
        <v>Fahrzeugdaten</v>
      </c>
      <c r="B5" s="144"/>
      <c r="C5" s="144"/>
      <c r="D5" s="144"/>
      <c r="E5" s="145"/>
      <c r="F5" s="145"/>
      <c r="G5" s="145"/>
      <c r="H5" s="145"/>
      <c r="I5" s="145"/>
      <c r="J5" s="145"/>
      <c r="K5" s="145"/>
      <c r="L5" s="145"/>
      <c r="M5" s="145"/>
      <c r="N5" s="145"/>
      <c r="O5" s="145"/>
      <c r="P5" s="145"/>
      <c r="Q5" s="145"/>
      <c r="R5" s="145"/>
      <c r="S5" s="145"/>
    </row>
    <row r="6" spans="1:19" x14ac:dyDescent="0.25">
      <c r="A6" s="12" t="str">
        <f>Ausgabeblatt!A7</f>
        <v xml:space="preserve">Fahrzeugleergewicht </v>
      </c>
      <c r="B6" s="144"/>
      <c r="C6" s="144"/>
      <c r="D6" s="144"/>
      <c r="E6" s="145"/>
      <c r="F6" s="145"/>
      <c r="G6" s="145"/>
      <c r="H6" s="145"/>
      <c r="I6" s="145"/>
      <c r="J6" s="145"/>
      <c r="K6" s="145"/>
      <c r="L6" s="145"/>
      <c r="M6" s="145"/>
      <c r="N6" s="145"/>
      <c r="O6" s="145"/>
      <c r="P6" s="145"/>
      <c r="Q6" s="145"/>
      <c r="R6" s="145"/>
      <c r="S6" s="145"/>
    </row>
    <row r="7" spans="1:19" x14ac:dyDescent="0.25">
      <c r="A7" s="12" t="str">
        <f>Ausgabeblatt!A8</f>
        <v>(mit Fahrer):</v>
      </c>
      <c r="B7" s="144">
        <f ca="1">Ausgabeblatt!B8</f>
        <v>1125</v>
      </c>
      <c r="C7" s="144" t="str">
        <f>Ausgabeblatt!C8</f>
        <v>kg</v>
      </c>
      <c r="D7" s="144"/>
      <c r="E7" s="145"/>
      <c r="F7" s="145"/>
      <c r="G7" s="145"/>
      <c r="H7" s="145"/>
      <c r="I7" s="145"/>
      <c r="J7" s="145"/>
      <c r="K7" s="145"/>
      <c r="L7" s="145"/>
      <c r="M7" s="145"/>
      <c r="N7" s="145"/>
      <c r="O7" s="145"/>
      <c r="P7" s="145"/>
      <c r="Q7" s="145"/>
      <c r="R7" s="145"/>
      <c r="S7" s="145"/>
    </row>
    <row r="8" spans="1:19" x14ac:dyDescent="0.25">
      <c r="A8" s="12" t="str">
        <f>Ausgabeblatt!A9</f>
        <v>zulässiges</v>
      </c>
      <c r="B8" s="144"/>
      <c r="C8" s="144"/>
      <c r="D8" s="144"/>
      <c r="E8" s="145"/>
      <c r="F8" s="145"/>
      <c r="G8" s="145"/>
      <c r="H8" s="145"/>
      <c r="I8" s="145"/>
      <c r="J8" s="145"/>
      <c r="K8" s="145"/>
      <c r="L8" s="145"/>
      <c r="M8" s="145"/>
      <c r="N8" s="145"/>
      <c r="O8" s="145"/>
      <c r="P8" s="145"/>
      <c r="Q8" s="145"/>
      <c r="R8" s="145"/>
      <c r="S8" s="145"/>
    </row>
    <row r="9" spans="1:19" x14ac:dyDescent="0.25">
      <c r="A9" s="12" t="str">
        <f>Ausgabeblatt!A10</f>
        <v>Gesamtgewicht:</v>
      </c>
      <c r="B9" s="144">
        <f ca="1">Ausgabeblatt!B10</f>
        <v>1305</v>
      </c>
      <c r="C9" s="144" t="str">
        <f>Ausgabeblatt!C10</f>
        <v>kg</v>
      </c>
      <c r="D9" s="144"/>
      <c r="E9" s="145"/>
      <c r="F9" s="145"/>
      <c r="G9" s="145"/>
      <c r="H9" s="145"/>
      <c r="I9" s="145"/>
      <c r="J9" s="145"/>
      <c r="K9" s="145"/>
      <c r="L9" s="145"/>
      <c r="M9" s="145"/>
      <c r="N9" s="145"/>
      <c r="O9" s="145"/>
      <c r="P9" s="145"/>
      <c r="Q9" s="145"/>
      <c r="R9" s="145"/>
      <c r="S9" s="145"/>
    </row>
    <row r="10" spans="1:19" x14ac:dyDescent="0.25">
      <c r="A10" s="12"/>
      <c r="B10" s="144"/>
      <c r="C10" s="144"/>
      <c r="D10" s="144"/>
      <c r="E10" s="145"/>
      <c r="F10" s="145"/>
      <c r="G10" s="145"/>
      <c r="H10" s="145"/>
      <c r="I10" s="145"/>
      <c r="J10" s="145"/>
      <c r="K10" s="145"/>
      <c r="L10" s="145"/>
      <c r="M10" s="145"/>
      <c r="N10" s="145"/>
      <c r="O10" s="145"/>
      <c r="P10" s="145"/>
      <c r="Q10" s="145"/>
      <c r="R10" s="145"/>
      <c r="S10" s="145"/>
    </row>
    <row r="11" spans="1:19" x14ac:dyDescent="0.25">
      <c r="A11" s="12" t="s">
        <v>2</v>
      </c>
      <c r="B11" s="13">
        <f>IF(E11&lt;D11,E11,D11)</f>
        <v>0</v>
      </c>
      <c r="C11" s="12" t="s">
        <v>34</v>
      </c>
      <c r="D11" s="147">
        <v>180</v>
      </c>
      <c r="E11" s="145">
        <v>0</v>
      </c>
      <c r="F11" s="145"/>
      <c r="G11" s="145"/>
      <c r="H11" s="145"/>
      <c r="I11" s="145"/>
      <c r="J11" s="145"/>
      <c r="K11" s="145"/>
      <c r="L11" s="145"/>
      <c r="M11" s="145"/>
      <c r="N11" s="145"/>
      <c r="O11" s="145"/>
      <c r="P11" s="145"/>
      <c r="Q11" s="145"/>
      <c r="R11" s="145"/>
      <c r="S11" s="145"/>
    </row>
    <row r="12" spans="1:19" x14ac:dyDescent="0.25">
      <c r="A12" s="12"/>
      <c r="B12" s="144"/>
      <c r="C12" s="144"/>
      <c r="D12" s="144"/>
      <c r="E12" s="145"/>
      <c r="F12" s="145"/>
      <c r="G12" s="145"/>
      <c r="H12" s="145"/>
      <c r="I12" s="145"/>
      <c r="J12" s="145"/>
      <c r="K12" s="145"/>
      <c r="L12" s="145"/>
      <c r="M12" s="145"/>
      <c r="N12" s="145"/>
      <c r="O12" s="145"/>
      <c r="P12" s="145"/>
      <c r="Q12" s="145"/>
      <c r="R12" s="145"/>
      <c r="S12" s="145"/>
    </row>
    <row r="13" spans="1:19" x14ac:dyDescent="0.25">
      <c r="A13" s="12" t="s">
        <v>11</v>
      </c>
      <c r="B13" s="13">
        <v>0</v>
      </c>
      <c r="C13" s="12" t="s">
        <v>185</v>
      </c>
      <c r="D13" s="144"/>
      <c r="E13" s="145"/>
      <c r="F13" s="145"/>
      <c r="G13" s="145"/>
      <c r="H13" s="145"/>
      <c r="I13" s="145"/>
      <c r="J13" s="145"/>
      <c r="K13" s="145"/>
      <c r="L13" s="145"/>
      <c r="M13" s="145"/>
      <c r="N13" s="145"/>
      <c r="O13" s="145"/>
      <c r="P13" s="145"/>
      <c r="Q13" s="145"/>
      <c r="R13" s="145"/>
      <c r="S13" s="145"/>
    </row>
    <row r="14" spans="1:19" x14ac:dyDescent="0.25">
      <c r="A14" s="12"/>
      <c r="B14" s="144"/>
      <c r="C14" s="144"/>
      <c r="D14" s="144"/>
      <c r="E14" s="145"/>
      <c r="F14" s="145"/>
      <c r="G14" s="145"/>
      <c r="H14" s="145"/>
      <c r="I14" s="145"/>
      <c r="J14" s="145"/>
      <c r="K14" s="145"/>
      <c r="L14" s="145"/>
      <c r="M14" s="145"/>
      <c r="N14" s="145"/>
      <c r="O14" s="145"/>
      <c r="P14" s="145"/>
      <c r="Q14" s="145"/>
      <c r="R14" s="145"/>
      <c r="S14" s="145"/>
    </row>
    <row r="15" spans="1:19" x14ac:dyDescent="0.25">
      <c r="A15" s="12" t="s">
        <v>7</v>
      </c>
      <c r="B15" s="12"/>
      <c r="C15" s="12"/>
      <c r="D15" s="144"/>
      <c r="E15" s="145"/>
      <c r="F15" s="145"/>
      <c r="G15" s="145"/>
      <c r="H15" s="145"/>
      <c r="I15" s="145"/>
      <c r="J15" s="145"/>
      <c r="K15" s="145"/>
      <c r="L15" s="145"/>
      <c r="M15" s="145"/>
      <c r="N15" s="145"/>
      <c r="O15" s="145"/>
      <c r="P15" s="145"/>
      <c r="Q15" s="145"/>
      <c r="R15" s="145"/>
      <c r="S15" s="145"/>
    </row>
    <row r="16" spans="1:19" x14ac:dyDescent="0.25">
      <c r="A16" s="12"/>
      <c r="B16" s="12">
        <f ca="1">Parameterliste!B53</f>
        <v>0</v>
      </c>
      <c r="C16" s="12" t="s">
        <v>14</v>
      </c>
      <c r="D16" s="144"/>
      <c r="E16" s="145"/>
      <c r="F16" s="145"/>
      <c r="G16" s="145"/>
      <c r="H16" s="145"/>
      <c r="I16" s="145"/>
      <c r="J16" s="145"/>
      <c r="K16" s="145"/>
      <c r="L16" s="145"/>
      <c r="M16" s="145"/>
      <c r="N16" s="145"/>
      <c r="O16" s="145"/>
      <c r="P16" s="145"/>
      <c r="Q16" s="145"/>
      <c r="R16" s="145"/>
      <c r="S16" s="145"/>
    </row>
    <row r="17" spans="1:19" x14ac:dyDescent="0.25">
      <c r="A17" s="12"/>
      <c r="B17" s="144"/>
      <c r="C17" s="144"/>
      <c r="D17" s="144"/>
      <c r="E17" s="145"/>
      <c r="F17" s="145"/>
      <c r="G17" s="145"/>
      <c r="H17" s="145"/>
      <c r="I17" s="145"/>
      <c r="J17" s="145"/>
      <c r="K17" s="145"/>
      <c r="L17" s="145"/>
      <c r="M17" s="145"/>
      <c r="N17" s="145"/>
      <c r="O17" s="145"/>
      <c r="P17" s="145"/>
      <c r="Q17" s="145"/>
      <c r="R17" s="145"/>
      <c r="S17" s="145"/>
    </row>
    <row r="18" spans="1:19" x14ac:dyDescent="0.25">
      <c r="A18" s="12" t="s">
        <v>8</v>
      </c>
      <c r="B18" s="12">
        <v>0</v>
      </c>
      <c r="C18" s="12" t="s">
        <v>15</v>
      </c>
      <c r="D18" s="144"/>
      <c r="E18" s="145"/>
      <c r="F18" s="145"/>
      <c r="G18" s="145"/>
      <c r="H18" s="145"/>
      <c r="I18" s="145"/>
      <c r="J18" s="145"/>
      <c r="K18" s="145"/>
      <c r="L18" s="145"/>
      <c r="M18" s="145"/>
      <c r="N18" s="145"/>
      <c r="O18" s="145"/>
      <c r="P18" s="145"/>
      <c r="Q18" s="145"/>
      <c r="R18" s="145"/>
      <c r="S18" s="145"/>
    </row>
    <row r="19" spans="1:19" x14ac:dyDescent="0.25">
      <c r="A19" s="149"/>
      <c r="B19" s="154">
        <f>Ausgabeblatt!AQ55</f>
        <v>0</v>
      </c>
      <c r="C19" s="153" t="s">
        <v>246</v>
      </c>
      <c r="D19" s="144"/>
      <c r="E19" s="145"/>
      <c r="F19" s="145"/>
      <c r="G19" s="145"/>
      <c r="H19" s="145"/>
      <c r="I19" s="145"/>
      <c r="J19" s="145"/>
      <c r="K19" s="145"/>
      <c r="L19" s="145"/>
      <c r="M19" s="145"/>
      <c r="N19" s="145"/>
      <c r="O19" s="145"/>
      <c r="P19" s="145"/>
      <c r="Q19" s="145"/>
      <c r="R19" s="145"/>
      <c r="S19" s="145"/>
    </row>
    <row r="20" spans="1:19" x14ac:dyDescent="0.25">
      <c r="A20" s="12"/>
      <c r="B20" s="12"/>
      <c r="C20" s="12"/>
      <c r="D20" s="144"/>
      <c r="E20" s="145"/>
      <c r="F20" s="145"/>
      <c r="G20" s="145"/>
      <c r="H20" s="145"/>
      <c r="I20" s="145"/>
      <c r="J20" s="145"/>
      <c r="K20" s="145"/>
      <c r="L20" s="145"/>
      <c r="M20" s="145"/>
      <c r="N20" s="145"/>
      <c r="O20" s="145"/>
      <c r="P20" s="145"/>
      <c r="Q20" s="145"/>
      <c r="R20" s="145"/>
      <c r="S20" s="145"/>
    </row>
    <row r="21" spans="1:19" x14ac:dyDescent="0.25">
      <c r="A21" s="12"/>
      <c r="B21" s="144"/>
      <c r="C21" s="144"/>
      <c r="D21" s="144"/>
      <c r="E21" s="145"/>
      <c r="F21" s="145"/>
      <c r="G21" s="145"/>
      <c r="H21" s="145"/>
      <c r="I21" s="145"/>
      <c r="J21" s="145"/>
      <c r="K21" s="145"/>
      <c r="L21" s="145"/>
      <c r="M21" s="145"/>
      <c r="N21" s="145"/>
      <c r="O21" s="145"/>
      <c r="P21" s="145"/>
      <c r="Q21" s="145"/>
      <c r="R21" s="145"/>
      <c r="S21" s="145"/>
    </row>
    <row r="22" spans="1:19" x14ac:dyDescent="0.25">
      <c r="A22" s="12"/>
      <c r="B22" s="144"/>
      <c r="C22" s="144"/>
      <c r="D22" s="144"/>
      <c r="E22" s="145"/>
      <c r="F22" s="145"/>
      <c r="G22" s="145"/>
      <c r="H22" s="145"/>
      <c r="I22" s="145"/>
      <c r="J22" s="145"/>
      <c r="K22" s="145"/>
      <c r="L22" s="145"/>
      <c r="M22" s="145"/>
      <c r="N22" s="145"/>
      <c r="O22" s="145"/>
      <c r="P22" s="145"/>
      <c r="Q22" s="145"/>
      <c r="R22" s="145"/>
      <c r="S22" s="145"/>
    </row>
    <row r="23" spans="1:19" x14ac:dyDescent="0.25">
      <c r="A23" s="12"/>
      <c r="B23" s="144"/>
      <c r="C23" s="144"/>
      <c r="D23" s="144"/>
      <c r="E23" s="145"/>
      <c r="F23" s="145"/>
      <c r="G23" s="145"/>
      <c r="H23" s="145"/>
      <c r="I23" s="145"/>
      <c r="J23" s="145"/>
      <c r="K23" s="145"/>
      <c r="L23" s="145"/>
      <c r="M23" s="145"/>
      <c r="N23" s="145"/>
      <c r="O23" s="145"/>
      <c r="P23" s="145"/>
      <c r="Q23" s="145"/>
      <c r="R23" s="145"/>
      <c r="S23" s="145"/>
    </row>
    <row r="24" spans="1:19" x14ac:dyDescent="0.25">
      <c r="A24" s="12"/>
      <c r="B24" s="144"/>
      <c r="C24" s="144"/>
      <c r="D24" s="144"/>
      <c r="E24" s="145"/>
      <c r="F24" s="145"/>
      <c r="G24" s="145"/>
      <c r="H24" s="145"/>
      <c r="I24" s="145"/>
      <c r="J24" s="145"/>
      <c r="K24" s="145"/>
      <c r="L24" s="145"/>
      <c r="M24" s="145"/>
      <c r="N24" s="145"/>
      <c r="O24" s="145"/>
      <c r="P24" s="145"/>
      <c r="Q24" s="145"/>
      <c r="R24" s="145"/>
      <c r="S24" s="145"/>
    </row>
    <row r="25" spans="1:19" x14ac:dyDescent="0.25">
      <c r="A25" s="12"/>
      <c r="B25" s="144"/>
      <c r="C25" s="144"/>
      <c r="D25" s="144"/>
      <c r="E25" s="145"/>
      <c r="F25" s="145"/>
      <c r="G25" s="145"/>
      <c r="H25" s="145"/>
      <c r="I25" s="145"/>
      <c r="J25" s="145"/>
      <c r="K25" s="145"/>
      <c r="L25" s="145"/>
      <c r="M25" s="145"/>
      <c r="N25" s="145"/>
      <c r="O25" s="145"/>
      <c r="P25" s="145"/>
      <c r="Q25" s="145"/>
      <c r="R25" s="145"/>
      <c r="S25" s="145"/>
    </row>
    <row r="26" spans="1:19" x14ac:dyDescent="0.25">
      <c r="A26" s="12"/>
      <c r="B26" s="144"/>
      <c r="C26" s="144"/>
      <c r="D26" s="144"/>
      <c r="E26" s="145"/>
      <c r="F26" s="145"/>
      <c r="G26" s="145"/>
      <c r="H26" s="145"/>
      <c r="I26" s="145"/>
      <c r="J26" s="145"/>
      <c r="K26" s="145"/>
      <c r="L26" s="145"/>
      <c r="M26" s="145"/>
      <c r="N26" s="145"/>
      <c r="O26" s="145"/>
      <c r="P26" s="145"/>
      <c r="Q26" s="145"/>
      <c r="R26" s="145"/>
      <c r="S26" s="145"/>
    </row>
    <row r="27" spans="1:19" x14ac:dyDescent="0.25">
      <c r="A27" s="12"/>
      <c r="B27" s="144"/>
      <c r="C27" s="144"/>
      <c r="D27" s="144"/>
      <c r="E27" s="145"/>
      <c r="F27" s="145"/>
      <c r="G27" s="145"/>
      <c r="H27" s="145"/>
      <c r="I27" s="145"/>
      <c r="J27" s="145"/>
      <c r="K27" s="145"/>
      <c r="L27" s="145"/>
      <c r="M27" s="145"/>
      <c r="N27" s="145"/>
      <c r="O27" s="145"/>
      <c r="P27" s="145"/>
      <c r="Q27" s="145"/>
      <c r="R27" s="145"/>
      <c r="S27" s="145"/>
    </row>
    <row r="28" spans="1:19" x14ac:dyDescent="0.25">
      <c r="A28" s="12"/>
      <c r="B28" s="144"/>
      <c r="C28" s="144"/>
      <c r="D28" s="144"/>
      <c r="E28" s="145"/>
      <c r="F28" s="145"/>
      <c r="G28" s="145"/>
      <c r="H28" s="145"/>
      <c r="I28" s="145"/>
      <c r="J28" s="145"/>
      <c r="K28" s="145"/>
      <c r="L28" s="145"/>
      <c r="M28" s="145"/>
      <c r="N28" s="145"/>
      <c r="O28" s="145"/>
      <c r="P28" s="145"/>
      <c r="Q28" s="145"/>
      <c r="R28" s="145"/>
      <c r="S28" s="145"/>
    </row>
    <row r="29" spans="1:19" x14ac:dyDescent="0.25">
      <c r="A29" s="12"/>
      <c r="B29" s="144"/>
      <c r="C29" s="144"/>
      <c r="D29" s="144"/>
      <c r="E29" s="145"/>
      <c r="F29" s="145"/>
      <c r="G29" s="145"/>
      <c r="H29" s="145"/>
      <c r="I29" s="145"/>
      <c r="J29" s="145"/>
      <c r="K29" s="145"/>
      <c r="L29" s="145"/>
      <c r="M29" s="145"/>
      <c r="N29" s="145"/>
      <c r="O29" s="145"/>
      <c r="P29" s="145"/>
      <c r="Q29" s="145"/>
      <c r="R29" s="145"/>
      <c r="S29" s="145"/>
    </row>
    <row r="30" spans="1:19" x14ac:dyDescent="0.25">
      <c r="A30" s="12"/>
      <c r="B30" s="144"/>
      <c r="C30" s="144"/>
      <c r="D30" s="144"/>
      <c r="E30" s="145"/>
      <c r="F30" s="145"/>
      <c r="G30" s="145"/>
      <c r="H30" s="145"/>
      <c r="I30" s="145"/>
      <c r="J30" s="145"/>
      <c r="K30" s="145"/>
      <c r="L30" s="145"/>
      <c r="M30" s="145"/>
      <c r="N30" s="145"/>
      <c r="O30" s="145"/>
      <c r="P30" s="145"/>
      <c r="Q30" s="145"/>
      <c r="R30" s="145"/>
      <c r="S30" s="145"/>
    </row>
    <row r="31" spans="1:19" x14ac:dyDescent="0.25">
      <c r="A31" s="12"/>
      <c r="B31" s="144"/>
      <c r="C31" s="144"/>
      <c r="D31" s="144"/>
      <c r="E31" s="145"/>
      <c r="F31" s="145"/>
      <c r="G31" s="145"/>
      <c r="H31" s="145"/>
      <c r="I31" s="145"/>
      <c r="J31" s="145"/>
      <c r="K31" s="145"/>
      <c r="L31" s="145"/>
      <c r="M31" s="145"/>
      <c r="N31" s="145"/>
      <c r="O31" s="145"/>
      <c r="P31" s="145"/>
      <c r="Q31" s="145"/>
      <c r="R31" s="145"/>
      <c r="S31" s="145"/>
    </row>
    <row r="32" spans="1:19" x14ac:dyDescent="0.25">
      <c r="A32" s="12"/>
      <c r="B32" s="144"/>
      <c r="C32" s="144"/>
      <c r="D32" s="144"/>
      <c r="E32" s="145"/>
      <c r="F32" s="145"/>
      <c r="G32" s="145"/>
      <c r="H32" s="145"/>
      <c r="I32" s="145"/>
      <c r="J32" s="145"/>
      <c r="K32" s="145"/>
      <c r="L32" s="145"/>
      <c r="M32" s="145"/>
      <c r="N32" s="145"/>
      <c r="O32" s="145"/>
      <c r="P32" s="145"/>
      <c r="Q32" s="145"/>
      <c r="R32" s="145"/>
      <c r="S32" s="145"/>
    </row>
    <row r="33" spans="1:19" x14ac:dyDescent="0.25">
      <c r="A33" s="12"/>
      <c r="B33" s="144"/>
      <c r="C33" s="144"/>
      <c r="D33" s="144"/>
      <c r="E33" s="145"/>
      <c r="F33" s="145"/>
      <c r="G33" s="145"/>
      <c r="H33" s="145"/>
      <c r="I33" s="145"/>
      <c r="J33" s="145"/>
      <c r="K33" s="145"/>
      <c r="L33" s="145"/>
      <c r="M33" s="145"/>
      <c r="N33" s="145"/>
      <c r="O33" s="145"/>
      <c r="P33" s="145"/>
      <c r="Q33" s="145"/>
      <c r="R33" s="145"/>
      <c r="S33" s="145"/>
    </row>
    <row r="34" spans="1:19" x14ac:dyDescent="0.25">
      <c r="A34" s="12"/>
      <c r="B34" s="144"/>
      <c r="C34" s="144"/>
      <c r="D34" s="144"/>
      <c r="E34" s="145"/>
      <c r="F34" s="145"/>
      <c r="G34" s="145"/>
      <c r="H34" s="145"/>
      <c r="I34" s="145"/>
      <c r="J34" s="145"/>
      <c r="K34" s="145"/>
      <c r="L34" s="145"/>
      <c r="M34" s="145"/>
      <c r="N34" s="145"/>
      <c r="O34" s="145"/>
      <c r="P34" s="145"/>
      <c r="Q34" s="145"/>
      <c r="R34" s="145"/>
      <c r="S34" s="145"/>
    </row>
    <row r="35" spans="1:19" x14ac:dyDescent="0.25">
      <c r="A35" s="12"/>
      <c r="B35" s="144"/>
      <c r="C35" s="144"/>
      <c r="D35" s="144"/>
      <c r="E35" s="145"/>
      <c r="F35" s="145"/>
      <c r="G35" s="145"/>
      <c r="H35" s="145"/>
      <c r="I35" s="145"/>
      <c r="J35" s="145"/>
      <c r="K35" s="145"/>
      <c r="L35" s="145"/>
      <c r="M35" s="145"/>
      <c r="N35" s="145"/>
      <c r="O35" s="145"/>
      <c r="P35" s="145"/>
      <c r="Q35" s="145"/>
      <c r="R35" s="145"/>
      <c r="S35" s="145"/>
    </row>
    <row r="36" spans="1:19" x14ac:dyDescent="0.25">
      <c r="A36" s="12"/>
      <c r="B36" s="144"/>
      <c r="C36" s="144"/>
      <c r="D36" s="144"/>
      <c r="E36" s="145"/>
      <c r="F36" s="145"/>
      <c r="G36" s="145"/>
      <c r="H36" s="145"/>
      <c r="I36" s="145"/>
      <c r="J36" s="145"/>
      <c r="K36" s="145"/>
      <c r="L36" s="145"/>
      <c r="M36" s="145"/>
      <c r="N36" s="145"/>
      <c r="O36" s="145"/>
      <c r="P36" s="145"/>
      <c r="Q36" s="145"/>
      <c r="R36" s="145"/>
      <c r="S36" s="145"/>
    </row>
    <row r="37" spans="1:19" x14ac:dyDescent="0.25">
      <c r="A37" s="12"/>
      <c r="B37" s="144"/>
      <c r="C37" s="144"/>
      <c r="D37" s="144"/>
      <c r="E37" s="145"/>
      <c r="F37" s="145"/>
      <c r="G37" s="145"/>
      <c r="H37" s="145"/>
      <c r="I37" s="145"/>
      <c r="J37" s="145"/>
      <c r="K37" s="145"/>
      <c r="L37" s="145"/>
      <c r="M37" s="145"/>
      <c r="N37" s="145"/>
      <c r="O37" s="145"/>
      <c r="P37" s="145"/>
      <c r="Q37" s="145"/>
      <c r="R37" s="145"/>
      <c r="S37" s="145"/>
    </row>
    <row r="38" spans="1:19" x14ac:dyDescent="0.25">
      <c r="A38" s="12"/>
      <c r="B38" s="144"/>
      <c r="C38" s="144"/>
      <c r="D38" s="144"/>
      <c r="E38" s="145"/>
      <c r="F38" s="145"/>
      <c r="G38" s="145"/>
      <c r="H38" s="145"/>
      <c r="I38" s="145"/>
      <c r="J38" s="145"/>
      <c r="K38" s="145"/>
      <c r="L38" s="145"/>
      <c r="M38" s="145"/>
      <c r="N38" s="145"/>
      <c r="O38" s="145"/>
      <c r="P38" s="145"/>
      <c r="Q38" s="145"/>
      <c r="R38" s="145"/>
      <c r="S38" s="145"/>
    </row>
  </sheetData>
  <pageMargins left="0.7" right="0.7" top="0.78740157499999996" bottom="0.78740157499999996" header="0.3" footer="0.3"/>
  <drawing r:id="rId1"/>
  <legacyDrawing r:id="rId2"/>
  <mc:AlternateContent xmlns:mc="http://schemas.openxmlformats.org/markup-compatibility/2006">
    <mc:Choice Requires="x14">
      <controls>
        <mc:AlternateContent xmlns:mc="http://schemas.openxmlformats.org/markup-compatibility/2006">
          <mc:Choice Requires="x14">
            <control shapeId="9217" r:id="rId3" name="Spinner 1">
              <controlPr defaultSize="0" autoPict="0">
                <anchor moveWithCells="1" sizeWithCells="1">
                  <from>
                    <xdr:col>2</xdr:col>
                    <xdr:colOff>314325</xdr:colOff>
                    <xdr:row>9</xdr:row>
                    <xdr:rowOff>104775</xdr:rowOff>
                  </from>
                  <to>
                    <xdr:col>2</xdr:col>
                    <xdr:colOff>504825</xdr:colOff>
                    <xdr:row>11</xdr:row>
                    <xdr:rowOff>66675</xdr:rowOff>
                  </to>
                </anchor>
              </controlPr>
            </control>
          </mc:Choice>
        </mc:AlternateContent>
        <mc:AlternateContent xmlns:mc="http://schemas.openxmlformats.org/markup-compatibility/2006">
          <mc:Choice Requires="x14">
            <control shapeId="9218" r:id="rId4" name="Spinner 2">
              <controlPr defaultSize="0" autoPict="0">
                <anchor moveWithCells="1" sizeWithCells="1">
                  <from>
                    <xdr:col>2</xdr:col>
                    <xdr:colOff>314325</xdr:colOff>
                    <xdr:row>11</xdr:row>
                    <xdr:rowOff>142875</xdr:rowOff>
                  </from>
                  <to>
                    <xdr:col>2</xdr:col>
                    <xdr:colOff>504825</xdr:colOff>
                    <xdr:row>13</xdr:row>
                    <xdr:rowOff>104775</xdr:rowOff>
                  </to>
                </anchor>
              </controlPr>
            </control>
          </mc:Choice>
        </mc:AlternateContent>
        <mc:AlternateContent xmlns:mc="http://schemas.openxmlformats.org/markup-compatibility/2006">
          <mc:Choice Requires="x14">
            <control shapeId="9219" r:id="rId5" name="Drop Down 3">
              <controlPr defaultSize="0" autoLine="0" autoPict="0">
                <anchor moveWithCells="1">
                  <from>
                    <xdr:col>1</xdr:col>
                    <xdr:colOff>9525</xdr:colOff>
                    <xdr:row>13</xdr:row>
                    <xdr:rowOff>133350</xdr:rowOff>
                  </from>
                  <to>
                    <xdr:col>2</xdr:col>
                    <xdr:colOff>504825</xdr:colOff>
                    <xdr:row>14</xdr:row>
                    <xdr:rowOff>190500</xdr:rowOff>
                  </to>
                </anchor>
              </controlPr>
            </control>
          </mc:Choice>
        </mc:AlternateContent>
        <mc:AlternateContent xmlns:mc="http://schemas.openxmlformats.org/markup-compatibility/2006">
          <mc:Choice Requires="x14">
            <control shapeId="9220" r:id="rId6" name="Spinner 4">
              <controlPr defaultSize="0" autoPict="0">
                <anchor moveWithCells="1" sizeWithCells="1">
                  <from>
                    <xdr:col>2</xdr:col>
                    <xdr:colOff>304800</xdr:colOff>
                    <xdr:row>16</xdr:row>
                    <xdr:rowOff>85725</xdr:rowOff>
                  </from>
                  <to>
                    <xdr:col>2</xdr:col>
                    <xdr:colOff>495300</xdr:colOff>
                    <xdr:row>18</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A161"/>
  <sheetViews>
    <sheetView workbookViewId="0">
      <selection activeCell="K19" sqref="K19"/>
    </sheetView>
  </sheetViews>
  <sheetFormatPr baseColWidth="10" defaultColWidth="11.42578125" defaultRowHeight="15.75" x14ac:dyDescent="0.25"/>
  <cols>
    <col min="1" max="1" width="4" style="2" customWidth="1"/>
    <col min="2" max="2" width="22.7109375" style="2" customWidth="1"/>
    <col min="3" max="4" width="22.85546875" style="2" customWidth="1"/>
    <col min="5" max="5" width="28.28515625" style="2" customWidth="1"/>
    <col min="6" max="7" width="23" style="2" customWidth="1"/>
    <col min="8" max="10" width="15.7109375" style="2" customWidth="1"/>
    <col min="11" max="11" width="20.7109375" style="2" customWidth="1"/>
    <col min="12" max="13" width="15.7109375" style="2" customWidth="1"/>
    <col min="14" max="16" width="13.28515625" style="2" customWidth="1"/>
    <col min="17" max="18" width="15.7109375" style="2" customWidth="1"/>
    <col min="19" max="20" width="23.28515625" style="2" customWidth="1"/>
    <col min="21" max="22" width="19" style="2" customWidth="1"/>
    <col min="23" max="23" width="23.28515625" style="2" customWidth="1"/>
    <col min="24" max="25" width="19" style="2" customWidth="1"/>
    <col min="26" max="27" width="18.28515625" style="2" customWidth="1"/>
    <col min="28" max="31" width="15.7109375" style="2" customWidth="1"/>
    <col min="32" max="33" width="18.28515625" style="2" customWidth="1"/>
    <col min="34" max="44" width="15.7109375" style="2" customWidth="1"/>
    <col min="45" max="50" width="18.28515625" style="2" customWidth="1"/>
    <col min="51" max="51" width="20.7109375" style="2" customWidth="1"/>
    <col min="52" max="52" width="25.7109375" style="2" customWidth="1"/>
    <col min="53" max="53" width="15.7109375" style="2" customWidth="1"/>
    <col min="54" max="16384" width="11.42578125" style="2"/>
  </cols>
  <sheetData>
    <row r="1" spans="1:53" x14ac:dyDescent="0.25">
      <c r="A1" s="7" t="s">
        <v>16</v>
      </c>
      <c r="B1" s="7"/>
    </row>
    <row r="2" spans="1:53" x14ac:dyDescent="0.25">
      <c r="B2" s="7"/>
    </row>
    <row r="3" spans="1:53" x14ac:dyDescent="0.25">
      <c r="B3" s="7"/>
    </row>
    <row r="4" spans="1:53" x14ac:dyDescent="0.25">
      <c r="B4" s="7"/>
    </row>
    <row r="5" spans="1:53" x14ac:dyDescent="0.25">
      <c r="B5" s="7"/>
    </row>
    <row r="6" spans="1:53" x14ac:dyDescent="0.25">
      <c r="B6" s="7"/>
    </row>
    <row r="7" spans="1:53" ht="16.5" thickBot="1" x14ac:dyDescent="0.3"/>
    <row r="8" spans="1:53" s="1" customFormat="1" ht="20.25" thickTop="1" thickBot="1" x14ac:dyDescent="0.35">
      <c r="B8" s="194" t="s">
        <v>46</v>
      </c>
      <c r="C8" s="199"/>
      <c r="D8" s="199"/>
      <c r="E8" s="199"/>
      <c r="F8" s="200"/>
      <c r="G8" s="191" t="s">
        <v>29</v>
      </c>
      <c r="H8" s="192"/>
      <c r="I8" s="192"/>
      <c r="J8" s="192"/>
      <c r="K8" s="192"/>
      <c r="L8" s="193"/>
      <c r="M8" s="194" t="s">
        <v>32</v>
      </c>
      <c r="N8" s="195"/>
      <c r="O8" s="195"/>
      <c r="P8" s="196"/>
      <c r="Q8" s="191" t="s">
        <v>30</v>
      </c>
      <c r="R8" s="201"/>
      <c r="S8" s="192"/>
      <c r="T8" s="193"/>
      <c r="U8" s="194" t="s">
        <v>35</v>
      </c>
      <c r="V8" s="195"/>
      <c r="W8" s="195"/>
      <c r="X8" s="195"/>
      <c r="Y8" s="196"/>
      <c r="Z8" s="191" t="s">
        <v>26</v>
      </c>
      <c r="AA8" s="201"/>
      <c r="AB8" s="193"/>
      <c r="AC8" s="194" t="s">
        <v>27</v>
      </c>
      <c r="AD8" s="195"/>
      <c r="AE8" s="195"/>
      <c r="AF8" s="195"/>
      <c r="AG8" s="195"/>
      <c r="AH8" s="195"/>
      <c r="AI8" s="195"/>
      <c r="AJ8" s="195"/>
      <c r="AK8" s="196"/>
      <c r="AL8" s="191" t="s">
        <v>45</v>
      </c>
      <c r="AM8" s="197"/>
      <c r="AN8" s="197"/>
      <c r="AO8" s="197"/>
      <c r="AP8" s="197"/>
      <c r="AQ8" s="197"/>
      <c r="AR8" s="197"/>
      <c r="AS8" s="197"/>
      <c r="AT8" s="197"/>
      <c r="AU8" s="197"/>
      <c r="AV8" s="197"/>
      <c r="AW8" s="197"/>
      <c r="AX8" s="198"/>
      <c r="AY8" s="194" t="s">
        <v>103</v>
      </c>
      <c r="AZ8" s="219"/>
      <c r="BA8" s="220"/>
    </row>
    <row r="9" spans="1:53" s="6" customFormat="1" ht="16.5" customHeight="1" thickTop="1" x14ac:dyDescent="0.25">
      <c r="B9" s="180" t="s">
        <v>17</v>
      </c>
      <c r="C9" s="182" t="s">
        <v>18</v>
      </c>
      <c r="D9" s="204" t="s">
        <v>105</v>
      </c>
      <c r="E9" s="186" t="s">
        <v>104</v>
      </c>
      <c r="F9" s="206"/>
      <c r="G9" s="184" t="s">
        <v>44</v>
      </c>
      <c r="H9" s="182" t="s">
        <v>20</v>
      </c>
      <c r="I9" s="186"/>
      <c r="J9" s="189" t="s">
        <v>62</v>
      </c>
      <c r="K9" s="213" t="s">
        <v>21</v>
      </c>
      <c r="L9" s="214" t="s">
        <v>62</v>
      </c>
      <c r="M9" s="180" t="s">
        <v>33</v>
      </c>
      <c r="N9" s="204" t="s">
        <v>41</v>
      </c>
      <c r="O9" s="209" t="s">
        <v>42</v>
      </c>
      <c r="P9" s="216" t="s">
        <v>43</v>
      </c>
      <c r="Q9" s="217" t="s">
        <v>31</v>
      </c>
      <c r="R9" s="70"/>
      <c r="S9" s="182" t="s">
        <v>152</v>
      </c>
      <c r="T9" s="202" t="s">
        <v>153</v>
      </c>
      <c r="U9" s="180" t="s">
        <v>19</v>
      </c>
      <c r="V9" s="211"/>
      <c r="W9" s="58" t="s">
        <v>154</v>
      </c>
      <c r="X9" s="182" t="s">
        <v>38</v>
      </c>
      <c r="Y9" s="212"/>
      <c r="Z9" s="184" t="s">
        <v>47</v>
      </c>
      <c r="AA9" s="182" t="s">
        <v>66</v>
      </c>
      <c r="AB9" s="202" t="s">
        <v>3</v>
      </c>
      <c r="AC9" s="65" t="s">
        <v>54</v>
      </c>
      <c r="AD9" s="66" t="s">
        <v>22</v>
      </c>
      <c r="AE9" s="67" t="s">
        <v>55</v>
      </c>
      <c r="AF9" s="69" t="s">
        <v>57</v>
      </c>
      <c r="AG9" s="70" t="s">
        <v>58</v>
      </c>
      <c r="AH9" s="68" t="s">
        <v>56</v>
      </c>
      <c r="AI9" s="209" t="s">
        <v>79</v>
      </c>
      <c r="AJ9" s="225"/>
      <c r="AK9" s="226"/>
      <c r="AL9" s="80" t="s">
        <v>82</v>
      </c>
      <c r="AM9" s="81" t="s">
        <v>83</v>
      </c>
      <c r="AN9" s="67" t="s">
        <v>84</v>
      </c>
      <c r="AO9" s="204" t="s">
        <v>85</v>
      </c>
      <c r="AP9" s="227"/>
      <c r="AQ9" s="182" t="s">
        <v>93</v>
      </c>
      <c r="AR9" s="223" t="s">
        <v>6</v>
      </c>
      <c r="AS9" s="204" t="s">
        <v>95</v>
      </c>
      <c r="AT9" s="150" t="s">
        <v>241</v>
      </c>
      <c r="AU9" s="182" t="s">
        <v>95</v>
      </c>
      <c r="AV9" s="204" t="s">
        <v>95</v>
      </c>
      <c r="AW9" s="182" t="s">
        <v>95</v>
      </c>
      <c r="AX9" s="202" t="s">
        <v>94</v>
      </c>
      <c r="AY9" s="221" t="s">
        <v>109</v>
      </c>
      <c r="AZ9" s="223" t="s">
        <v>111</v>
      </c>
      <c r="BA9" s="216" t="s">
        <v>113</v>
      </c>
    </row>
    <row r="10" spans="1:53" x14ac:dyDescent="0.25">
      <c r="B10" s="181"/>
      <c r="C10" s="183"/>
      <c r="D10" s="205"/>
      <c r="E10" s="207" t="s">
        <v>108</v>
      </c>
      <c r="F10" s="208"/>
      <c r="G10" s="185"/>
      <c r="H10" s="187"/>
      <c r="I10" s="188"/>
      <c r="J10" s="190"/>
      <c r="K10" s="188"/>
      <c r="L10" s="215"/>
      <c r="M10" s="185"/>
      <c r="N10" s="187"/>
      <c r="O10" s="210"/>
      <c r="P10" s="215"/>
      <c r="Q10" s="218"/>
      <c r="R10" s="101" t="s">
        <v>147</v>
      </c>
      <c r="S10" s="187"/>
      <c r="T10" s="203"/>
      <c r="U10" s="62" t="s">
        <v>36</v>
      </c>
      <c r="V10" s="59" t="s">
        <v>37</v>
      </c>
      <c r="W10" s="35"/>
      <c r="X10" s="49" t="s">
        <v>39</v>
      </c>
      <c r="Y10" s="15" t="s">
        <v>40</v>
      </c>
      <c r="Z10" s="185"/>
      <c r="AA10" s="187"/>
      <c r="AB10" s="203"/>
      <c r="AC10" s="62" t="s">
        <v>48</v>
      </c>
      <c r="AD10" s="50" t="s">
        <v>49</v>
      </c>
      <c r="AE10" s="51" t="s">
        <v>50</v>
      </c>
      <c r="AF10" s="71" t="s">
        <v>52</v>
      </c>
      <c r="AG10" s="72" t="s">
        <v>53</v>
      </c>
      <c r="AH10" s="56" t="s">
        <v>51</v>
      </c>
      <c r="AI10" s="49" t="s">
        <v>76</v>
      </c>
      <c r="AJ10" s="50" t="s">
        <v>77</v>
      </c>
      <c r="AK10" s="77" t="s">
        <v>78</v>
      </c>
      <c r="AL10" s="40"/>
      <c r="AM10" s="82"/>
      <c r="AN10" s="51"/>
      <c r="AO10" s="85" t="s">
        <v>86</v>
      </c>
      <c r="AP10" s="72" t="s">
        <v>88</v>
      </c>
      <c r="AQ10" s="183"/>
      <c r="AR10" s="205"/>
      <c r="AS10" s="187"/>
      <c r="AT10" s="35"/>
      <c r="AU10" s="229"/>
      <c r="AV10" s="229"/>
      <c r="AW10" s="229"/>
      <c r="AX10" s="228"/>
      <c r="AY10" s="222"/>
      <c r="AZ10" s="205"/>
      <c r="BA10" s="224"/>
    </row>
    <row r="11" spans="1:53" ht="20.25" thickBot="1" x14ac:dyDescent="0.4">
      <c r="B11" s="26"/>
      <c r="C11" s="30"/>
      <c r="D11" s="27" t="s">
        <v>59</v>
      </c>
      <c r="E11" s="24" t="s">
        <v>107</v>
      </c>
      <c r="F11" s="28" t="s">
        <v>106</v>
      </c>
      <c r="G11" s="29"/>
      <c r="H11" s="46" t="s">
        <v>159</v>
      </c>
      <c r="I11" s="47" t="s">
        <v>158</v>
      </c>
      <c r="J11" s="48" t="s">
        <v>63</v>
      </c>
      <c r="K11" s="55" t="s">
        <v>160</v>
      </c>
      <c r="L11" s="25" t="s">
        <v>63</v>
      </c>
      <c r="M11" s="26"/>
      <c r="N11" s="27" t="s">
        <v>1</v>
      </c>
      <c r="O11" s="46" t="s">
        <v>64</v>
      </c>
      <c r="P11" s="22" t="s">
        <v>65</v>
      </c>
      <c r="Q11" s="23"/>
      <c r="R11" s="74"/>
      <c r="S11" s="30" t="s">
        <v>248</v>
      </c>
      <c r="T11" s="31" t="s">
        <v>151</v>
      </c>
      <c r="U11" s="63" t="s">
        <v>1</v>
      </c>
      <c r="V11" s="60" t="s">
        <v>1</v>
      </c>
      <c r="W11" s="27" t="s">
        <v>34</v>
      </c>
      <c r="X11" s="46" t="s">
        <v>34</v>
      </c>
      <c r="Y11" s="22" t="s">
        <v>34</v>
      </c>
      <c r="Z11" s="29"/>
      <c r="AA11" s="30" t="s">
        <v>67</v>
      </c>
      <c r="AB11" s="31" t="s">
        <v>68</v>
      </c>
      <c r="AC11" s="63" t="s">
        <v>69</v>
      </c>
      <c r="AD11" s="47" t="s">
        <v>70</v>
      </c>
      <c r="AE11" s="48" t="s">
        <v>71</v>
      </c>
      <c r="AF11" s="73" t="s">
        <v>73</v>
      </c>
      <c r="AG11" s="74" t="s">
        <v>74</v>
      </c>
      <c r="AH11" s="55" t="s">
        <v>72</v>
      </c>
      <c r="AI11" s="46" t="s">
        <v>75</v>
      </c>
      <c r="AJ11" s="47" t="s">
        <v>80</v>
      </c>
      <c r="AK11" s="78" t="s">
        <v>81</v>
      </c>
      <c r="AL11" s="29"/>
      <c r="AM11" s="83"/>
      <c r="AN11" s="48" t="s">
        <v>89</v>
      </c>
      <c r="AO11" s="86" t="s">
        <v>87</v>
      </c>
      <c r="AP11" s="74" t="s">
        <v>91</v>
      </c>
      <c r="AQ11" s="30" t="s">
        <v>90</v>
      </c>
      <c r="AR11" s="27" t="s">
        <v>92</v>
      </c>
      <c r="AS11" s="27" t="s">
        <v>96</v>
      </c>
      <c r="AT11" s="27"/>
      <c r="AU11" s="30" t="s">
        <v>242</v>
      </c>
      <c r="AV11" s="27" t="s">
        <v>243</v>
      </c>
      <c r="AW11" s="30" t="s">
        <v>244</v>
      </c>
      <c r="AX11" s="31" t="s">
        <v>97</v>
      </c>
      <c r="AY11" s="91" t="s">
        <v>110</v>
      </c>
      <c r="AZ11" s="93"/>
      <c r="BA11" s="92" t="s">
        <v>112</v>
      </c>
    </row>
    <row r="12" spans="1:53" x14ac:dyDescent="0.25">
      <c r="A12" s="2">
        <v>1</v>
      </c>
      <c r="B12" s="32" t="s">
        <v>115</v>
      </c>
      <c r="C12" s="89" t="s">
        <v>114</v>
      </c>
      <c r="D12" s="88">
        <v>120</v>
      </c>
      <c r="E12" s="90"/>
      <c r="F12" s="33"/>
      <c r="G12" s="40"/>
      <c r="H12" s="49"/>
      <c r="I12" s="50">
        <v>30.1</v>
      </c>
      <c r="J12" s="51"/>
      <c r="K12" s="56">
        <v>81.3</v>
      </c>
      <c r="L12" s="19"/>
      <c r="M12" s="34"/>
      <c r="N12" s="35"/>
      <c r="O12" s="49"/>
      <c r="P12" s="15"/>
      <c r="Q12" s="18"/>
      <c r="R12" s="72"/>
      <c r="S12" s="41">
        <v>9.1999999999999993</v>
      </c>
      <c r="T12" s="42">
        <v>92</v>
      </c>
      <c r="U12" s="62">
        <v>1390</v>
      </c>
      <c r="V12" s="59">
        <f>U12+75</f>
        <v>1465</v>
      </c>
      <c r="W12" s="35">
        <v>1800</v>
      </c>
      <c r="X12" s="49"/>
      <c r="Y12" s="15"/>
      <c r="Z12" s="40"/>
      <c r="AA12" s="41">
        <v>0.28999999999999998</v>
      </c>
      <c r="AB12" s="42">
        <v>2.38</v>
      </c>
      <c r="AC12" s="62"/>
      <c r="AD12" s="50"/>
      <c r="AE12" s="51"/>
      <c r="AF12" s="71"/>
      <c r="AG12" s="72"/>
      <c r="AH12" s="56"/>
      <c r="AI12" s="49"/>
      <c r="AJ12" s="50"/>
      <c r="AK12" s="77"/>
      <c r="AL12" s="40" t="s">
        <v>293</v>
      </c>
      <c r="AM12" s="82"/>
      <c r="AN12" s="51"/>
      <c r="AO12" s="85"/>
      <c r="AP12" s="72"/>
      <c r="AQ12" s="41"/>
      <c r="AR12" s="35">
        <v>2152</v>
      </c>
      <c r="AS12" s="41">
        <v>1.4999999999999999E-2</v>
      </c>
      <c r="AT12" s="85"/>
      <c r="AU12" s="82"/>
      <c r="AV12" s="85"/>
      <c r="AW12" s="82"/>
      <c r="AX12" s="42"/>
      <c r="AY12" s="14"/>
      <c r="AZ12" s="35"/>
      <c r="BA12" s="15"/>
    </row>
    <row r="13" spans="1:53" x14ac:dyDescent="0.25">
      <c r="A13" s="2">
        <v>2</v>
      </c>
      <c r="B13" s="161" t="s">
        <v>139</v>
      </c>
      <c r="C13" s="162" t="s">
        <v>140</v>
      </c>
      <c r="D13" s="85"/>
      <c r="E13" s="82"/>
      <c r="F13" s="36"/>
      <c r="G13" s="40"/>
      <c r="H13" s="49"/>
      <c r="I13" s="50"/>
      <c r="J13" s="51"/>
      <c r="K13" s="56"/>
      <c r="L13" s="19"/>
      <c r="M13" s="34"/>
      <c r="N13" s="35"/>
      <c r="O13" s="49"/>
      <c r="P13" s="15"/>
      <c r="Q13" s="18"/>
      <c r="R13" s="72"/>
      <c r="S13" s="41"/>
      <c r="T13" s="42"/>
      <c r="U13" s="62"/>
      <c r="V13" s="59"/>
      <c r="W13" s="35"/>
      <c r="X13" s="49"/>
      <c r="Y13" s="15"/>
      <c r="Z13" s="40"/>
      <c r="AA13" s="41"/>
      <c r="AB13" s="42"/>
      <c r="AC13" s="62"/>
      <c r="AD13" s="50"/>
      <c r="AE13" s="51"/>
      <c r="AF13" s="71"/>
      <c r="AG13" s="72"/>
      <c r="AH13" s="56"/>
      <c r="AI13" s="49"/>
      <c r="AJ13" s="50"/>
      <c r="AK13" s="77"/>
      <c r="AL13" s="40"/>
      <c r="AM13" s="82"/>
      <c r="AN13" s="51"/>
      <c r="AO13" s="85"/>
      <c r="AP13" s="72"/>
      <c r="AQ13" s="41"/>
      <c r="AR13" s="35"/>
      <c r="AS13" s="41"/>
      <c r="AT13" s="85"/>
      <c r="AU13" s="82"/>
      <c r="AV13" s="85"/>
      <c r="AW13" s="82"/>
      <c r="AX13" s="42"/>
      <c r="AY13" s="14"/>
      <c r="AZ13" s="35"/>
      <c r="BA13" s="15"/>
    </row>
    <row r="14" spans="1:53" x14ac:dyDescent="0.25">
      <c r="A14" s="2">
        <v>3</v>
      </c>
      <c r="B14" s="34" t="s">
        <v>281</v>
      </c>
      <c r="C14" s="41" t="s">
        <v>118</v>
      </c>
      <c r="D14" s="85">
        <v>80</v>
      </c>
      <c r="E14" s="82">
        <v>45</v>
      </c>
      <c r="F14" s="36">
        <v>6.1</v>
      </c>
      <c r="G14" s="40" t="s">
        <v>102</v>
      </c>
      <c r="H14" s="109">
        <f>I14/0.7457</f>
        <v>17.433284162531848</v>
      </c>
      <c r="I14" s="50">
        <v>13</v>
      </c>
      <c r="J14" s="51"/>
      <c r="K14" s="56">
        <v>57</v>
      </c>
      <c r="L14" s="19">
        <v>2100</v>
      </c>
      <c r="M14" s="95" t="s">
        <v>260</v>
      </c>
      <c r="N14" s="35">
        <v>98</v>
      </c>
      <c r="O14" s="49">
        <v>6.5</v>
      </c>
      <c r="P14" s="15">
        <v>60</v>
      </c>
      <c r="Q14" s="18" t="s">
        <v>261</v>
      </c>
      <c r="R14" s="72" t="s">
        <v>149</v>
      </c>
      <c r="S14" s="160">
        <v>9.23</v>
      </c>
      <c r="T14" s="158">
        <v>92</v>
      </c>
      <c r="U14" s="62">
        <v>473</v>
      </c>
      <c r="V14" s="59">
        <f t="shared" ref="V14" si="0">U14+75</f>
        <v>548</v>
      </c>
      <c r="W14" s="35">
        <v>685</v>
      </c>
      <c r="X14" s="49"/>
      <c r="Y14" s="15"/>
      <c r="Z14" s="40" t="s">
        <v>101</v>
      </c>
      <c r="AA14" s="41">
        <v>0.54</v>
      </c>
      <c r="AB14" s="42">
        <v>0.64</v>
      </c>
      <c r="AC14" s="62">
        <v>2337</v>
      </c>
      <c r="AD14" s="50">
        <v>1228</v>
      </c>
      <c r="AE14" s="51">
        <v>1461</v>
      </c>
      <c r="AF14" s="71">
        <v>1094</v>
      </c>
      <c r="AG14" s="72">
        <v>1080</v>
      </c>
      <c r="AH14" s="56">
        <v>1684</v>
      </c>
      <c r="AI14" s="49"/>
      <c r="AJ14" s="50"/>
      <c r="AK14" s="77"/>
      <c r="AL14" s="40" t="s">
        <v>262</v>
      </c>
      <c r="AM14" s="82">
        <v>65</v>
      </c>
      <c r="AN14" s="51">
        <v>320</v>
      </c>
      <c r="AO14" s="85">
        <v>126</v>
      </c>
      <c r="AP14" s="72">
        <v>538</v>
      </c>
      <c r="AQ14" s="41">
        <v>243</v>
      </c>
      <c r="AR14" s="35">
        <v>1617</v>
      </c>
      <c r="AS14" s="159">
        <v>1.4999999999999999E-2</v>
      </c>
      <c r="AT14" s="85"/>
      <c r="AU14" s="82"/>
      <c r="AV14" s="85"/>
      <c r="AW14" s="82"/>
      <c r="AX14" s="42"/>
      <c r="AY14" s="14">
        <v>5.8</v>
      </c>
      <c r="AZ14" s="35"/>
      <c r="BA14" s="15">
        <v>100</v>
      </c>
    </row>
    <row r="15" spans="1:53" x14ac:dyDescent="0.25">
      <c r="A15" s="2">
        <v>4</v>
      </c>
      <c r="B15" s="34" t="s">
        <v>117</v>
      </c>
      <c r="C15" s="41" t="s">
        <v>99</v>
      </c>
      <c r="D15" s="85">
        <v>125</v>
      </c>
      <c r="E15" s="82">
        <v>100</v>
      </c>
      <c r="F15" s="36">
        <v>13</v>
      </c>
      <c r="G15" s="40" t="s">
        <v>263</v>
      </c>
      <c r="H15" s="49">
        <v>75</v>
      </c>
      <c r="I15" s="50">
        <v>55</v>
      </c>
      <c r="J15" s="51"/>
      <c r="K15" s="56">
        <v>130</v>
      </c>
      <c r="L15" s="19"/>
      <c r="M15" s="95" t="s">
        <v>260</v>
      </c>
      <c r="N15" s="35"/>
      <c r="O15" s="49">
        <v>17.600000000000001</v>
      </c>
      <c r="P15" s="15">
        <v>345</v>
      </c>
      <c r="Q15" s="18" t="s">
        <v>261</v>
      </c>
      <c r="R15" s="72" t="s">
        <v>282</v>
      </c>
      <c r="S15" s="160">
        <v>9.9220000000000006</v>
      </c>
      <c r="T15" s="158">
        <v>92</v>
      </c>
      <c r="U15" s="62">
        <v>900</v>
      </c>
      <c r="V15" s="59">
        <f t="shared" ref="V15" si="1">U15+75</f>
        <v>975</v>
      </c>
      <c r="W15" s="35">
        <v>1150</v>
      </c>
      <c r="X15" s="49"/>
      <c r="Y15" s="15"/>
      <c r="Z15" s="40" t="s">
        <v>278</v>
      </c>
      <c r="AA15" s="41">
        <v>0.37</v>
      </c>
      <c r="AB15" s="42">
        <v>2.2000000000000002</v>
      </c>
      <c r="AC15" s="62">
        <v>2695</v>
      </c>
      <c r="AD15" s="50">
        <v>1559</v>
      </c>
      <c r="AE15" s="51">
        <v>1542</v>
      </c>
      <c r="AF15" s="71">
        <v>1283</v>
      </c>
      <c r="AG15" s="72">
        <v>1385</v>
      </c>
      <c r="AH15" s="56">
        <v>1867</v>
      </c>
      <c r="AI15" s="49"/>
      <c r="AJ15" s="50"/>
      <c r="AK15" s="77"/>
      <c r="AL15" s="40" t="s">
        <v>264</v>
      </c>
      <c r="AM15" s="82">
        <v>77</v>
      </c>
      <c r="AN15" s="51">
        <v>412</v>
      </c>
      <c r="AO15" s="85">
        <v>184</v>
      </c>
      <c r="AP15" s="72">
        <v>581</v>
      </c>
      <c r="AQ15" s="41">
        <v>266</v>
      </c>
      <c r="AR15" s="35">
        <v>1748</v>
      </c>
      <c r="AS15" s="159">
        <v>1.4999999999999999E-2</v>
      </c>
      <c r="AT15" s="85"/>
      <c r="AU15" s="82"/>
      <c r="AV15" s="85"/>
      <c r="AW15" s="82"/>
      <c r="AX15" s="42"/>
      <c r="AY15" s="14">
        <v>15.1</v>
      </c>
      <c r="AZ15" s="35"/>
      <c r="BA15" s="15">
        <v>145</v>
      </c>
    </row>
    <row r="16" spans="1:53" x14ac:dyDescent="0.25">
      <c r="A16" s="2">
        <v>5</v>
      </c>
      <c r="B16" s="161" t="s">
        <v>289</v>
      </c>
      <c r="C16" s="162" t="s">
        <v>290</v>
      </c>
      <c r="D16" s="85"/>
      <c r="E16" s="82"/>
      <c r="F16" s="36"/>
      <c r="G16" s="40"/>
      <c r="H16" s="49"/>
      <c r="I16" s="50"/>
      <c r="J16" s="51"/>
      <c r="K16" s="56"/>
      <c r="L16" s="19"/>
      <c r="M16" s="95"/>
      <c r="N16" s="35"/>
      <c r="O16" s="49"/>
      <c r="P16" s="15"/>
      <c r="Q16" s="18"/>
      <c r="R16" s="72"/>
      <c r="S16" s="41"/>
      <c r="T16" s="42"/>
      <c r="U16" s="62"/>
      <c r="V16" s="59"/>
      <c r="W16" s="35"/>
      <c r="X16" s="49"/>
      <c r="Y16" s="15"/>
      <c r="Z16" s="40"/>
      <c r="AA16" s="41"/>
      <c r="AB16" s="42"/>
      <c r="AC16" s="62"/>
      <c r="AD16" s="50"/>
      <c r="AE16" s="51"/>
      <c r="AF16" s="71"/>
      <c r="AG16" s="72"/>
      <c r="AH16" s="56"/>
      <c r="AI16" s="49"/>
      <c r="AJ16" s="50"/>
      <c r="AK16" s="77"/>
      <c r="AL16" s="40"/>
      <c r="AM16" s="82"/>
      <c r="AN16" s="51"/>
      <c r="AO16" s="85"/>
      <c r="AP16" s="72"/>
      <c r="AQ16" s="41"/>
      <c r="AR16" s="35"/>
      <c r="AS16" s="41"/>
      <c r="AT16" s="85"/>
      <c r="AU16" s="82"/>
      <c r="AV16" s="85"/>
      <c r="AW16" s="82"/>
      <c r="AX16" s="42"/>
      <c r="AY16" s="14"/>
      <c r="AZ16" s="35"/>
      <c r="BA16" s="15"/>
    </row>
    <row r="17" spans="1:53" x14ac:dyDescent="0.25">
      <c r="A17" s="2">
        <v>6</v>
      </c>
      <c r="B17" s="161" t="s">
        <v>291</v>
      </c>
      <c r="C17" s="162" t="s">
        <v>292</v>
      </c>
      <c r="D17" s="85"/>
      <c r="E17" s="82"/>
      <c r="F17" s="36"/>
      <c r="G17" s="40"/>
      <c r="H17" s="49"/>
      <c r="I17" s="50"/>
      <c r="J17" s="51"/>
      <c r="K17" s="56"/>
      <c r="L17" s="19"/>
      <c r="M17" s="95"/>
      <c r="N17" s="35"/>
      <c r="O17" s="49"/>
      <c r="P17" s="15"/>
      <c r="Q17" s="18"/>
      <c r="R17" s="72"/>
      <c r="S17" s="41"/>
      <c r="T17" s="42"/>
      <c r="U17" s="62"/>
      <c r="V17" s="59"/>
      <c r="W17" s="35"/>
      <c r="X17" s="49"/>
      <c r="Y17" s="15"/>
      <c r="Z17" s="40"/>
      <c r="AA17" s="41"/>
      <c r="AB17" s="42"/>
      <c r="AC17" s="62"/>
      <c r="AD17" s="50"/>
      <c r="AE17" s="51"/>
      <c r="AF17" s="71"/>
      <c r="AG17" s="72"/>
      <c r="AH17" s="56"/>
      <c r="AI17" s="49"/>
      <c r="AJ17" s="50"/>
      <c r="AK17" s="77"/>
      <c r="AL17" s="40"/>
      <c r="AM17" s="82"/>
      <c r="AN17" s="51"/>
      <c r="AO17" s="85"/>
      <c r="AP17" s="72"/>
      <c r="AQ17" s="41"/>
      <c r="AR17" s="35"/>
      <c r="AS17" s="41"/>
      <c r="AT17" s="85"/>
      <c r="AU17" s="82"/>
      <c r="AV17" s="85"/>
      <c r="AW17" s="82"/>
      <c r="AX17" s="42"/>
      <c r="AY17" s="14"/>
      <c r="AZ17" s="35"/>
      <c r="BA17" s="15"/>
    </row>
    <row r="18" spans="1:53" x14ac:dyDescent="0.25">
      <c r="A18" s="2">
        <v>7</v>
      </c>
      <c r="B18" s="34" t="s">
        <v>116</v>
      </c>
      <c r="C18" s="41" t="s">
        <v>98</v>
      </c>
      <c r="D18" s="85">
        <v>105</v>
      </c>
      <c r="E18" s="82">
        <v>50</v>
      </c>
      <c r="F18" s="36">
        <v>8.5</v>
      </c>
      <c r="G18" s="40" t="s">
        <v>102</v>
      </c>
      <c r="H18" s="109">
        <f>I18/0.7457</f>
        <v>26.820437173125921</v>
      </c>
      <c r="I18" s="50">
        <v>20</v>
      </c>
      <c r="J18" s="51"/>
      <c r="K18" s="56">
        <v>148</v>
      </c>
      <c r="L18" s="19"/>
      <c r="M18" s="95" t="s">
        <v>134</v>
      </c>
      <c r="N18" s="35"/>
      <c r="O18" s="49">
        <v>11</v>
      </c>
      <c r="P18" s="15"/>
      <c r="Q18" s="18" t="s">
        <v>148</v>
      </c>
      <c r="R18" s="72" t="s">
        <v>149</v>
      </c>
      <c r="S18" s="41">
        <v>5</v>
      </c>
      <c r="T18" s="158">
        <v>92</v>
      </c>
      <c r="U18" s="62">
        <v>1050</v>
      </c>
      <c r="V18" s="59">
        <f>U18+75</f>
        <v>1125</v>
      </c>
      <c r="W18" s="35">
        <v>1305</v>
      </c>
      <c r="X18" s="49">
        <v>770</v>
      </c>
      <c r="Y18" s="15">
        <v>640</v>
      </c>
      <c r="Z18" s="40" t="s">
        <v>101</v>
      </c>
      <c r="AA18" s="41">
        <v>0.311</v>
      </c>
      <c r="AB18" s="42">
        <v>1.94</v>
      </c>
      <c r="AC18" s="62">
        <v>3546</v>
      </c>
      <c r="AD18" s="50">
        <v>1627</v>
      </c>
      <c r="AE18" s="51">
        <v>1488</v>
      </c>
      <c r="AF18" s="71">
        <v>1414</v>
      </c>
      <c r="AG18" s="72">
        <v>1408</v>
      </c>
      <c r="AH18" s="56">
        <v>2300</v>
      </c>
      <c r="AI18" s="49"/>
      <c r="AJ18" s="50"/>
      <c r="AK18" s="77"/>
      <c r="AL18" s="40" t="s">
        <v>100</v>
      </c>
      <c r="AM18" s="82">
        <v>82</v>
      </c>
      <c r="AN18" s="51">
        <v>475</v>
      </c>
      <c r="AO18" s="85">
        <v>175</v>
      </c>
      <c r="AP18" s="72">
        <v>594</v>
      </c>
      <c r="AQ18" s="41">
        <v>267</v>
      </c>
      <c r="AR18" s="35">
        <v>1781</v>
      </c>
      <c r="AS18" s="159">
        <v>1.4999999999999999E-2</v>
      </c>
      <c r="AT18" s="85"/>
      <c r="AU18" s="82"/>
      <c r="AV18" s="85"/>
      <c r="AW18" s="82"/>
      <c r="AX18" s="42"/>
      <c r="AY18" s="14"/>
      <c r="AZ18" s="35"/>
      <c r="BA18" s="15">
        <v>100</v>
      </c>
    </row>
    <row r="19" spans="1:53" x14ac:dyDescent="0.25">
      <c r="A19" s="2">
        <v>8</v>
      </c>
      <c r="B19" s="34" t="s">
        <v>120</v>
      </c>
      <c r="C19" s="41" t="s">
        <v>121</v>
      </c>
      <c r="D19" s="85">
        <v>130</v>
      </c>
      <c r="E19" s="82">
        <v>100</v>
      </c>
      <c r="F19" s="36">
        <v>12.4</v>
      </c>
      <c r="G19" s="40" t="s">
        <v>263</v>
      </c>
      <c r="H19" s="49">
        <v>82</v>
      </c>
      <c r="I19" s="50">
        <v>60</v>
      </c>
      <c r="J19" s="156"/>
      <c r="K19" s="56">
        <v>210</v>
      </c>
      <c r="L19" s="19"/>
      <c r="M19" s="95" t="s">
        <v>260</v>
      </c>
      <c r="N19" s="35">
        <v>230</v>
      </c>
      <c r="O19" s="49">
        <v>18.7</v>
      </c>
      <c r="P19" s="15">
        <v>374</v>
      </c>
      <c r="Q19" s="18" t="s">
        <v>148</v>
      </c>
      <c r="R19" s="72" t="s">
        <v>265</v>
      </c>
      <c r="S19" s="159">
        <v>8.3770000000000007</v>
      </c>
      <c r="T19" s="158">
        <v>92</v>
      </c>
      <c r="U19" s="62">
        <v>1214</v>
      </c>
      <c r="V19" s="59">
        <f t="shared" ref="V19:V21" si="2">U19+75</f>
        <v>1289</v>
      </c>
      <c r="W19" s="35">
        <v>1500</v>
      </c>
      <c r="X19" s="49">
        <v>780</v>
      </c>
      <c r="Y19" s="15">
        <v>750</v>
      </c>
      <c r="Z19" s="40" t="s">
        <v>279</v>
      </c>
      <c r="AA19" s="41">
        <v>0.32</v>
      </c>
      <c r="AB19" s="42">
        <v>2.0699999999999998</v>
      </c>
      <c r="AC19" s="62">
        <v>3540</v>
      </c>
      <c r="AD19" s="50">
        <v>1641</v>
      </c>
      <c r="AE19" s="51">
        <v>1489</v>
      </c>
      <c r="AF19" s="71">
        <v>1428</v>
      </c>
      <c r="AG19" s="72">
        <v>1424</v>
      </c>
      <c r="AH19" s="56">
        <v>2420</v>
      </c>
      <c r="AI19" s="49"/>
      <c r="AJ19" s="50"/>
      <c r="AK19" s="77"/>
      <c r="AL19" s="40" t="s">
        <v>266</v>
      </c>
      <c r="AM19" s="82">
        <v>81</v>
      </c>
      <c r="AN19" s="51">
        <v>462</v>
      </c>
      <c r="AO19" s="85">
        <v>177</v>
      </c>
      <c r="AP19" s="72">
        <v>603</v>
      </c>
      <c r="AQ19" s="41">
        <v>274</v>
      </c>
      <c r="AR19" s="35">
        <v>1815</v>
      </c>
      <c r="AS19" s="159">
        <v>1.4999999999999999E-2</v>
      </c>
      <c r="AT19" s="85"/>
      <c r="AU19" s="82"/>
      <c r="AV19" s="85"/>
      <c r="AW19" s="82"/>
      <c r="AX19" s="42"/>
      <c r="AY19" s="14">
        <v>11.7</v>
      </c>
      <c r="AZ19" s="35"/>
      <c r="BA19" s="15">
        <v>160</v>
      </c>
    </row>
    <row r="20" spans="1:53" x14ac:dyDescent="0.25">
      <c r="A20" s="2">
        <v>9</v>
      </c>
      <c r="B20" s="34" t="s">
        <v>119</v>
      </c>
      <c r="C20" s="41" t="s">
        <v>118</v>
      </c>
      <c r="D20" s="85">
        <v>135</v>
      </c>
      <c r="E20" s="82">
        <v>100</v>
      </c>
      <c r="F20" s="36">
        <v>13.5</v>
      </c>
      <c r="G20" s="40" t="s">
        <v>263</v>
      </c>
      <c r="H20" s="49">
        <v>88</v>
      </c>
      <c r="I20" s="50">
        <v>100</v>
      </c>
      <c r="J20" s="51">
        <v>11300</v>
      </c>
      <c r="K20" s="56">
        <v>222</v>
      </c>
      <c r="L20" s="19">
        <v>2500</v>
      </c>
      <c r="M20" s="95" t="s">
        <v>260</v>
      </c>
      <c r="N20" s="35">
        <v>290</v>
      </c>
      <c r="O20" s="49">
        <v>22</v>
      </c>
      <c r="P20" s="15">
        <v>400</v>
      </c>
      <c r="Q20" s="18" t="s">
        <v>148</v>
      </c>
      <c r="R20" s="72" t="s">
        <v>149</v>
      </c>
      <c r="S20" s="159">
        <v>9.5120000000000005</v>
      </c>
      <c r="T20" s="158">
        <v>92</v>
      </c>
      <c r="U20" s="62">
        <v>1503</v>
      </c>
      <c r="V20" s="59">
        <f t="shared" si="2"/>
        <v>1578</v>
      </c>
      <c r="W20" s="35">
        <v>1943</v>
      </c>
      <c r="X20" s="49"/>
      <c r="Y20" s="15"/>
      <c r="Z20" s="40" t="s">
        <v>279</v>
      </c>
      <c r="AA20" s="41">
        <v>0.3</v>
      </c>
      <c r="AB20" s="42">
        <v>2.1840000000000002</v>
      </c>
      <c r="AC20" s="62">
        <v>4085</v>
      </c>
      <c r="AD20" s="50">
        <v>1730</v>
      </c>
      <c r="AE20" s="51">
        <v>1562</v>
      </c>
      <c r="AF20" s="71">
        <v>1511</v>
      </c>
      <c r="AG20" s="72">
        <v>1510</v>
      </c>
      <c r="AH20" s="56">
        <v>2588</v>
      </c>
      <c r="AI20" s="49"/>
      <c r="AJ20" s="50"/>
      <c r="AK20" s="77"/>
      <c r="AL20" s="40" t="s">
        <v>267</v>
      </c>
      <c r="AM20" s="82">
        <v>88</v>
      </c>
      <c r="AN20" s="51">
        <v>615</v>
      </c>
      <c r="AO20" s="85">
        <v>192</v>
      </c>
      <c r="AP20" s="72">
        <v>631</v>
      </c>
      <c r="AQ20" s="41">
        <v>284</v>
      </c>
      <c r="AR20" s="35">
        <v>1894</v>
      </c>
      <c r="AS20" s="159">
        <v>1.4999999999999999E-2</v>
      </c>
      <c r="AT20" s="85"/>
      <c r="AU20" s="82"/>
      <c r="AV20" s="85"/>
      <c r="AW20" s="82"/>
      <c r="AX20" s="42"/>
      <c r="AY20" s="14">
        <v>14.1</v>
      </c>
      <c r="AZ20" s="35"/>
      <c r="BA20" s="15">
        <v>210</v>
      </c>
    </row>
    <row r="21" spans="1:53" x14ac:dyDescent="0.25">
      <c r="A21" s="2">
        <v>10</v>
      </c>
      <c r="B21" s="34" t="s">
        <v>124</v>
      </c>
      <c r="C21" s="41" t="s">
        <v>125</v>
      </c>
      <c r="D21" s="85">
        <v>150</v>
      </c>
      <c r="E21" s="82">
        <v>100</v>
      </c>
      <c r="F21" s="36">
        <v>7.2</v>
      </c>
      <c r="G21" s="40" t="s">
        <v>263</v>
      </c>
      <c r="H21" s="49">
        <v>75</v>
      </c>
      <c r="I21" s="50">
        <v>65</v>
      </c>
      <c r="J21" s="51">
        <v>4800</v>
      </c>
      <c r="K21" s="56">
        <v>250</v>
      </c>
      <c r="L21" s="19"/>
      <c r="M21" s="95" t="s">
        <v>260</v>
      </c>
      <c r="N21" s="35">
        <v>230</v>
      </c>
      <c r="O21" s="49">
        <v>18.8</v>
      </c>
      <c r="P21" s="15">
        <v>360</v>
      </c>
      <c r="Q21" s="18" t="s">
        <v>261</v>
      </c>
      <c r="R21" s="72" t="s">
        <v>149</v>
      </c>
      <c r="S21" s="41">
        <v>9.6999999999999993</v>
      </c>
      <c r="T21" s="158">
        <v>92</v>
      </c>
      <c r="U21" s="62">
        <v>1390</v>
      </c>
      <c r="V21" s="59">
        <f t="shared" si="2"/>
        <v>1465</v>
      </c>
      <c r="W21" s="35">
        <v>1620</v>
      </c>
      <c r="X21" s="49">
        <v>750</v>
      </c>
      <c r="Y21" s="15">
        <v>910</v>
      </c>
      <c r="Z21" s="40" t="s">
        <v>279</v>
      </c>
      <c r="AA21" s="41">
        <v>0.28999999999999998</v>
      </c>
      <c r="AB21" s="42">
        <v>2.38</v>
      </c>
      <c r="AC21" s="62">
        <v>3999</v>
      </c>
      <c r="AD21" s="50">
        <v>1775</v>
      </c>
      <c r="AE21" s="51">
        <v>1578</v>
      </c>
      <c r="AF21" s="71">
        <v>1571</v>
      </c>
      <c r="AG21" s="72">
        <v>1556</v>
      </c>
      <c r="AH21" s="56">
        <v>2570</v>
      </c>
      <c r="AI21" s="49"/>
      <c r="AJ21" s="50"/>
      <c r="AK21" s="77"/>
      <c r="AL21" s="40" t="s">
        <v>269</v>
      </c>
      <c r="AM21" s="82">
        <v>113</v>
      </c>
      <c r="AN21" s="51">
        <v>1150</v>
      </c>
      <c r="AO21" s="85">
        <v>163</v>
      </c>
      <c r="AP21" s="72">
        <v>709</v>
      </c>
      <c r="AQ21" s="41">
        <v>323</v>
      </c>
      <c r="AR21" s="35">
        <v>2152</v>
      </c>
      <c r="AS21" s="159">
        <v>1.4999999999999999E-2</v>
      </c>
      <c r="AT21" s="85"/>
      <c r="AU21" s="82"/>
      <c r="AV21" s="85"/>
      <c r="AW21" s="82"/>
      <c r="AX21" s="42"/>
      <c r="AY21" s="14">
        <v>12.9</v>
      </c>
      <c r="AZ21" s="35"/>
      <c r="BA21" s="15">
        <v>190</v>
      </c>
    </row>
    <row r="22" spans="1:53" x14ac:dyDescent="0.25">
      <c r="A22" s="2">
        <v>11</v>
      </c>
      <c r="B22" s="34" t="s">
        <v>122</v>
      </c>
      <c r="C22" s="41" t="s">
        <v>234</v>
      </c>
      <c r="D22" s="85">
        <v>160</v>
      </c>
      <c r="E22" s="82">
        <v>100</v>
      </c>
      <c r="F22" s="36">
        <v>11.3</v>
      </c>
      <c r="G22" s="40" t="s">
        <v>102</v>
      </c>
      <c r="H22" s="49">
        <v>109</v>
      </c>
      <c r="I22" s="50">
        <v>80</v>
      </c>
      <c r="J22" s="51"/>
      <c r="K22" s="56">
        <v>280</v>
      </c>
      <c r="L22" s="19">
        <v>2730</v>
      </c>
      <c r="M22" s="95" t="s">
        <v>260</v>
      </c>
      <c r="N22" s="35"/>
      <c r="O22" s="49">
        <v>24</v>
      </c>
      <c r="P22" s="15">
        <v>360</v>
      </c>
      <c r="Q22" s="18" t="s">
        <v>148</v>
      </c>
      <c r="R22" s="72" t="s">
        <v>149</v>
      </c>
      <c r="S22" s="41">
        <v>8.19</v>
      </c>
      <c r="T22" s="158">
        <v>92</v>
      </c>
      <c r="U22" s="62">
        <v>1520</v>
      </c>
      <c r="V22" s="59">
        <f>U22+75</f>
        <v>1595</v>
      </c>
      <c r="W22" s="35">
        <v>1945</v>
      </c>
      <c r="X22" s="49">
        <v>1030</v>
      </c>
      <c r="Y22" s="15">
        <v>960</v>
      </c>
      <c r="Z22" s="40" t="s">
        <v>277</v>
      </c>
      <c r="AA22" s="41">
        <v>0.28999999999999998</v>
      </c>
      <c r="AB22" s="42">
        <v>2.27</v>
      </c>
      <c r="AC22" s="62">
        <v>4445</v>
      </c>
      <c r="AD22" s="50">
        <v>1770</v>
      </c>
      <c r="AE22" s="51">
        <v>1550</v>
      </c>
      <c r="AF22" s="71">
        <v>1540</v>
      </c>
      <c r="AG22" s="72">
        <v>1535</v>
      </c>
      <c r="AH22" s="56">
        <v>2700</v>
      </c>
      <c r="AI22" s="49"/>
      <c r="AJ22" s="50"/>
      <c r="AK22" s="77"/>
      <c r="AL22" s="40" t="s">
        <v>268</v>
      </c>
      <c r="AM22" s="82">
        <v>91</v>
      </c>
      <c r="AN22" s="51">
        <v>615</v>
      </c>
      <c r="AO22" s="85">
        <v>213</v>
      </c>
      <c r="AP22" s="72">
        <v>642</v>
      </c>
      <c r="AQ22" s="41">
        <v>291</v>
      </c>
      <c r="AR22" s="35">
        <v>1928</v>
      </c>
      <c r="AS22" s="159">
        <v>1.4999999999999999E-2</v>
      </c>
      <c r="AT22" s="85"/>
      <c r="AU22" s="82"/>
      <c r="AV22" s="85"/>
      <c r="AW22" s="82"/>
      <c r="AX22" s="42"/>
      <c r="AY22" s="14">
        <v>12.4</v>
      </c>
      <c r="AZ22" s="35"/>
      <c r="BA22" s="15">
        <v>199</v>
      </c>
    </row>
    <row r="23" spans="1:53" x14ac:dyDescent="0.25">
      <c r="A23" s="2">
        <v>12</v>
      </c>
      <c r="B23" s="161" t="s">
        <v>283</v>
      </c>
      <c r="C23" s="162" t="s">
        <v>284</v>
      </c>
      <c r="D23" s="85"/>
      <c r="E23" s="82"/>
      <c r="F23" s="36"/>
      <c r="G23" s="40"/>
      <c r="H23" s="49"/>
      <c r="I23" s="50"/>
      <c r="J23" s="51"/>
      <c r="K23" s="56"/>
      <c r="L23" s="19"/>
      <c r="M23" s="95"/>
      <c r="N23" s="35"/>
      <c r="O23" s="49"/>
      <c r="P23" s="15"/>
      <c r="Q23" s="18"/>
      <c r="R23" s="72"/>
      <c r="S23" s="41"/>
      <c r="T23" s="42"/>
      <c r="U23" s="62"/>
      <c r="V23" s="59"/>
      <c r="W23" s="35"/>
      <c r="X23" s="49"/>
      <c r="Y23" s="15"/>
      <c r="Z23" s="40"/>
      <c r="AA23" s="41"/>
      <c r="AB23" s="42"/>
      <c r="AC23" s="62"/>
      <c r="AD23" s="50"/>
      <c r="AE23" s="51"/>
      <c r="AF23" s="71"/>
      <c r="AG23" s="72"/>
      <c r="AH23" s="56"/>
      <c r="AI23" s="49"/>
      <c r="AJ23" s="50"/>
      <c r="AK23" s="77"/>
      <c r="AL23" s="40"/>
      <c r="AM23" s="82"/>
      <c r="AN23" s="51"/>
      <c r="AO23" s="85"/>
      <c r="AP23" s="72"/>
      <c r="AQ23" s="41"/>
      <c r="AR23" s="35"/>
      <c r="AS23" s="41"/>
      <c r="AT23" s="85"/>
      <c r="AU23" s="82"/>
      <c r="AV23" s="85"/>
      <c r="AW23" s="82"/>
      <c r="AX23" s="42"/>
      <c r="AY23" s="14"/>
      <c r="AZ23" s="35"/>
      <c r="BA23" s="15"/>
    </row>
    <row r="24" spans="1:53" x14ac:dyDescent="0.25">
      <c r="A24" s="2">
        <v>13</v>
      </c>
      <c r="B24" s="161" t="s">
        <v>287</v>
      </c>
      <c r="C24" s="162" t="s">
        <v>288</v>
      </c>
      <c r="D24" s="85"/>
      <c r="E24" s="82"/>
      <c r="F24" s="36"/>
      <c r="G24" s="40"/>
      <c r="H24" s="49"/>
      <c r="I24" s="50"/>
      <c r="J24" s="51"/>
      <c r="K24" s="56"/>
      <c r="L24" s="19"/>
      <c r="M24" s="95"/>
      <c r="N24" s="35"/>
      <c r="O24" s="49"/>
      <c r="P24" s="15"/>
      <c r="Q24" s="18"/>
      <c r="R24" s="72"/>
      <c r="S24" s="41"/>
      <c r="T24" s="42"/>
      <c r="U24" s="62"/>
      <c r="V24" s="59"/>
      <c r="W24" s="35"/>
      <c r="X24" s="49"/>
      <c r="Y24" s="15"/>
      <c r="Z24" s="40"/>
      <c r="AA24" s="41"/>
      <c r="AB24" s="42"/>
      <c r="AC24" s="62"/>
      <c r="AD24" s="50"/>
      <c r="AE24" s="51"/>
      <c r="AF24" s="71"/>
      <c r="AG24" s="72"/>
      <c r="AH24" s="56"/>
      <c r="AI24" s="49"/>
      <c r="AJ24" s="50"/>
      <c r="AK24" s="77"/>
      <c r="AL24" s="40"/>
      <c r="AM24" s="82"/>
      <c r="AN24" s="51"/>
      <c r="AO24" s="85"/>
      <c r="AP24" s="72"/>
      <c r="AQ24" s="41"/>
      <c r="AR24" s="35"/>
      <c r="AS24" s="41"/>
      <c r="AT24" s="85"/>
      <c r="AU24" s="82"/>
      <c r="AV24" s="85"/>
      <c r="AW24" s="82"/>
      <c r="AX24" s="42"/>
      <c r="AY24" s="14"/>
      <c r="AZ24" s="35"/>
      <c r="BA24" s="15"/>
    </row>
    <row r="25" spans="1:53" x14ac:dyDescent="0.25">
      <c r="A25" s="2">
        <v>14</v>
      </c>
      <c r="B25" s="34" t="s">
        <v>123</v>
      </c>
      <c r="C25" s="41" t="s">
        <v>121</v>
      </c>
      <c r="D25" s="85">
        <v>140</v>
      </c>
      <c r="E25" s="82">
        <v>100</v>
      </c>
      <c r="F25" s="36">
        <v>10.4</v>
      </c>
      <c r="G25" s="40" t="s">
        <v>263</v>
      </c>
      <c r="H25" s="49">
        <v>115</v>
      </c>
      <c r="I25" s="50">
        <v>85</v>
      </c>
      <c r="J25" s="51">
        <v>12000</v>
      </c>
      <c r="K25" s="56">
        <v>270</v>
      </c>
      <c r="L25" s="19"/>
      <c r="M25" s="95" t="s">
        <v>260</v>
      </c>
      <c r="N25" s="35">
        <v>318</v>
      </c>
      <c r="O25" s="49">
        <v>24.2</v>
      </c>
      <c r="P25" s="15">
        <v>323</v>
      </c>
      <c r="Q25" s="18" t="s">
        <v>148</v>
      </c>
      <c r="R25" s="72" t="s">
        <v>265</v>
      </c>
      <c r="S25" s="159">
        <f>2.7*3.61</f>
        <v>9.7469999999999999</v>
      </c>
      <c r="T25" s="158">
        <v>92</v>
      </c>
      <c r="U25" s="62">
        <v>1585</v>
      </c>
      <c r="V25" s="59">
        <f>U25+75</f>
        <v>1660</v>
      </c>
      <c r="W25" s="35">
        <v>2035</v>
      </c>
      <c r="X25" s="49">
        <v>970</v>
      </c>
      <c r="Y25" s="15">
        <v>1040</v>
      </c>
      <c r="Z25" s="40" t="s">
        <v>101</v>
      </c>
      <c r="AA25" s="41">
        <v>0.30199999999999999</v>
      </c>
      <c r="AB25" s="42">
        <v>2.38</v>
      </c>
      <c r="AC25" s="62">
        <v>4254</v>
      </c>
      <c r="AD25" s="50">
        <v>1799</v>
      </c>
      <c r="AE25" s="51">
        <v>1453</v>
      </c>
      <c r="AF25" s="71">
        <v>1543</v>
      </c>
      <c r="AG25" s="72">
        <v>1512</v>
      </c>
      <c r="AH25" s="56">
        <v>2629</v>
      </c>
      <c r="AI25" s="49"/>
      <c r="AJ25" s="50"/>
      <c r="AK25" s="77"/>
      <c r="AL25" s="40" t="s">
        <v>268</v>
      </c>
      <c r="AM25" s="82">
        <v>91</v>
      </c>
      <c r="AN25" s="51">
        <v>615</v>
      </c>
      <c r="AO25" s="85">
        <v>213</v>
      </c>
      <c r="AP25" s="72">
        <v>642</v>
      </c>
      <c r="AQ25" s="41">
        <v>291</v>
      </c>
      <c r="AR25" s="35">
        <v>1928</v>
      </c>
      <c r="AS25" s="159">
        <v>1.4999999999999999E-2</v>
      </c>
      <c r="AT25" s="85"/>
      <c r="AU25" s="82"/>
      <c r="AV25" s="85"/>
      <c r="AW25" s="82"/>
      <c r="AX25" s="42"/>
      <c r="AY25" s="14">
        <v>12.7</v>
      </c>
      <c r="AZ25" s="35"/>
      <c r="BA25" s="15">
        <v>190</v>
      </c>
    </row>
    <row r="26" spans="1:53" x14ac:dyDescent="0.25">
      <c r="A26" s="2">
        <v>15</v>
      </c>
      <c r="B26" s="161" t="s">
        <v>286</v>
      </c>
      <c r="C26" s="162" t="s">
        <v>285</v>
      </c>
      <c r="D26" s="85"/>
      <c r="E26" s="82"/>
      <c r="F26" s="36"/>
      <c r="G26" s="40"/>
      <c r="H26" s="49"/>
      <c r="I26" s="50"/>
      <c r="J26" s="51"/>
      <c r="K26" s="56"/>
      <c r="L26" s="19"/>
      <c r="M26" s="95"/>
      <c r="N26" s="35"/>
      <c r="O26" s="49"/>
      <c r="P26" s="15"/>
      <c r="Q26" s="18"/>
      <c r="R26" s="72"/>
      <c r="S26" s="41"/>
      <c r="T26" s="42"/>
      <c r="U26" s="62"/>
      <c r="V26" s="59"/>
      <c r="W26" s="35"/>
      <c r="X26" s="49"/>
      <c r="Y26" s="15"/>
      <c r="Z26" s="40"/>
      <c r="AA26" s="41"/>
      <c r="AB26" s="42"/>
      <c r="AC26" s="62"/>
      <c r="AD26" s="50"/>
      <c r="AE26" s="51"/>
      <c r="AF26" s="71"/>
      <c r="AG26" s="72"/>
      <c r="AH26" s="56"/>
      <c r="AI26" s="49"/>
      <c r="AJ26" s="50"/>
      <c r="AK26" s="77"/>
      <c r="AL26" s="40"/>
      <c r="AM26" s="82"/>
      <c r="AN26" s="51"/>
      <c r="AO26" s="85"/>
      <c r="AP26" s="72"/>
      <c r="AQ26" s="41"/>
      <c r="AR26" s="35"/>
      <c r="AS26" s="41"/>
      <c r="AT26" s="85"/>
      <c r="AU26" s="82"/>
      <c r="AV26" s="85"/>
      <c r="AW26" s="82"/>
      <c r="AX26" s="42"/>
      <c r="AY26" s="14"/>
      <c r="AZ26" s="35"/>
      <c r="BA26" s="15"/>
    </row>
    <row r="27" spans="1:53" x14ac:dyDescent="0.25">
      <c r="A27" s="2">
        <v>16</v>
      </c>
      <c r="B27" s="34" t="s">
        <v>127</v>
      </c>
      <c r="C27" s="41" t="s">
        <v>128</v>
      </c>
      <c r="D27" s="85">
        <v>250</v>
      </c>
      <c r="E27" s="82">
        <v>100</v>
      </c>
      <c r="F27" s="36">
        <v>3.4</v>
      </c>
      <c r="G27" s="40" t="s">
        <v>102</v>
      </c>
      <c r="H27" s="49">
        <v>700</v>
      </c>
      <c r="I27" s="50">
        <v>930</v>
      </c>
      <c r="J27" s="51"/>
      <c r="K27" s="56">
        <v>930</v>
      </c>
      <c r="L27" s="19">
        <v>5100</v>
      </c>
      <c r="M27" s="95" t="s">
        <v>260</v>
      </c>
      <c r="N27" s="35">
        <v>200</v>
      </c>
      <c r="O27" s="49">
        <v>85</v>
      </c>
      <c r="P27" s="15">
        <v>400</v>
      </c>
      <c r="Q27" s="18" t="s">
        <v>270</v>
      </c>
      <c r="R27" s="72" t="s">
        <v>271</v>
      </c>
      <c r="S27" s="41">
        <v>9.73</v>
      </c>
      <c r="T27" s="158">
        <v>92</v>
      </c>
      <c r="U27" s="62">
        <v>2100</v>
      </c>
      <c r="V27" s="59">
        <f>U27+75</f>
        <v>2175</v>
      </c>
      <c r="W27" s="35">
        <v>2590</v>
      </c>
      <c r="X27" s="49">
        <v>1243</v>
      </c>
      <c r="Y27" s="15">
        <v>1347</v>
      </c>
      <c r="Z27" s="40" t="s">
        <v>277</v>
      </c>
      <c r="AA27" s="41">
        <v>0.24</v>
      </c>
      <c r="AB27" s="42">
        <v>2.34</v>
      </c>
      <c r="AC27" s="62">
        <v>4976</v>
      </c>
      <c r="AD27" s="50">
        <v>1963</v>
      </c>
      <c r="AE27" s="51">
        <v>1435</v>
      </c>
      <c r="AF27" s="71">
        <v>1662</v>
      </c>
      <c r="AG27" s="72">
        <v>1700</v>
      </c>
      <c r="AH27" s="56">
        <v>2960</v>
      </c>
      <c r="AI27" s="49"/>
      <c r="AJ27" s="50"/>
      <c r="AK27" s="77"/>
      <c r="AL27" s="40" t="s">
        <v>272</v>
      </c>
      <c r="AM27" s="82">
        <v>98</v>
      </c>
      <c r="AN27" s="51">
        <v>750</v>
      </c>
      <c r="AO27" s="85">
        <v>245</v>
      </c>
      <c r="AP27" s="72">
        <v>616</v>
      </c>
      <c r="AQ27" s="41">
        <v>284</v>
      </c>
      <c r="AR27" s="35">
        <v>1909</v>
      </c>
      <c r="AS27" s="159">
        <v>1.4999999999999999E-2</v>
      </c>
      <c r="AT27" s="85"/>
      <c r="AU27" s="82"/>
      <c r="AV27" s="85"/>
      <c r="AW27" s="82"/>
      <c r="AX27" s="42"/>
      <c r="AY27" s="14">
        <v>18.100000000000001</v>
      </c>
      <c r="AZ27" s="35"/>
      <c r="BA27" s="15">
        <v>460</v>
      </c>
    </row>
    <row r="28" spans="1:53" x14ac:dyDescent="0.25">
      <c r="A28" s="2">
        <v>17</v>
      </c>
      <c r="B28" s="34" t="s">
        <v>126</v>
      </c>
      <c r="C28" s="41" t="s">
        <v>128</v>
      </c>
      <c r="D28" s="85">
        <v>201</v>
      </c>
      <c r="E28" s="82">
        <v>97</v>
      </c>
      <c r="F28" s="36">
        <v>3.9</v>
      </c>
      <c r="G28" s="40" t="s">
        <v>102</v>
      </c>
      <c r="H28" s="49">
        <v>302</v>
      </c>
      <c r="I28" s="50">
        <v>225</v>
      </c>
      <c r="J28" s="51"/>
      <c r="K28" s="56">
        <v>400</v>
      </c>
      <c r="L28" s="19">
        <v>5400</v>
      </c>
      <c r="M28" s="95" t="s">
        <v>260</v>
      </c>
      <c r="N28" s="35">
        <v>408</v>
      </c>
      <c r="O28" s="49">
        <v>56</v>
      </c>
      <c r="P28" s="15">
        <v>375</v>
      </c>
      <c r="Q28" s="18" t="s">
        <v>261</v>
      </c>
      <c r="R28" s="72" t="s">
        <v>273</v>
      </c>
      <c r="S28" s="41">
        <v>8.2799999999999994</v>
      </c>
      <c r="T28" s="158">
        <v>92</v>
      </c>
      <c r="U28" s="62">
        <v>1220</v>
      </c>
      <c r="V28" s="59">
        <f>U28+75</f>
        <v>1295</v>
      </c>
      <c r="W28" s="35">
        <v>1470</v>
      </c>
      <c r="X28" s="49"/>
      <c r="Y28" s="15"/>
      <c r="Z28" s="40" t="s">
        <v>274</v>
      </c>
      <c r="AA28" s="41">
        <v>0.42</v>
      </c>
      <c r="AB28" s="42">
        <v>1.7</v>
      </c>
      <c r="AC28" s="62">
        <v>3941</v>
      </c>
      <c r="AD28" s="50">
        <v>1853</v>
      </c>
      <c r="AE28" s="51">
        <v>1127</v>
      </c>
      <c r="AF28" s="71">
        <v>1455.6</v>
      </c>
      <c r="AG28" s="72">
        <v>1484.5</v>
      </c>
      <c r="AH28" s="56">
        <v>2351</v>
      </c>
      <c r="AI28" s="49"/>
      <c r="AJ28" s="50"/>
      <c r="AK28" s="77"/>
      <c r="AL28" s="40" t="s">
        <v>275</v>
      </c>
      <c r="AM28" s="82">
        <v>91</v>
      </c>
      <c r="AN28" s="51">
        <v>615</v>
      </c>
      <c r="AO28" s="85">
        <v>225</v>
      </c>
      <c r="AP28" s="72">
        <v>642</v>
      </c>
      <c r="AQ28" s="41">
        <v>295</v>
      </c>
      <c r="AR28" s="35">
        <v>1943</v>
      </c>
      <c r="AS28" s="159">
        <v>1.4999999999999999E-2</v>
      </c>
      <c r="AT28" s="85"/>
      <c r="AU28" s="82"/>
      <c r="AV28" s="85"/>
      <c r="AW28" s="82"/>
      <c r="AX28" s="42"/>
      <c r="AY28" s="14">
        <v>12.7</v>
      </c>
      <c r="AZ28" s="35"/>
      <c r="BA28" s="15">
        <v>340</v>
      </c>
    </row>
    <row r="29" spans="1:53" x14ac:dyDescent="0.25">
      <c r="A29" s="2">
        <v>18</v>
      </c>
      <c r="B29" s="34" t="s">
        <v>136</v>
      </c>
      <c r="C29" s="41" t="s">
        <v>129</v>
      </c>
      <c r="D29" s="85"/>
      <c r="E29" s="82"/>
      <c r="F29" s="36"/>
      <c r="G29" s="40"/>
      <c r="H29" s="49"/>
      <c r="I29" s="50"/>
      <c r="J29" s="51"/>
      <c r="K29" s="56"/>
      <c r="L29" s="19"/>
      <c r="M29" s="95"/>
      <c r="N29" s="35"/>
      <c r="O29" s="49"/>
      <c r="P29" s="15"/>
      <c r="Q29" s="18"/>
      <c r="R29" s="72"/>
      <c r="S29" s="41"/>
      <c r="T29" s="42"/>
      <c r="U29" s="62"/>
      <c r="V29" s="59"/>
      <c r="W29" s="35"/>
      <c r="X29" s="49"/>
      <c r="Y29" s="15"/>
      <c r="Z29" s="40"/>
      <c r="AA29" s="41"/>
      <c r="AB29" s="42"/>
      <c r="AC29" s="62"/>
      <c r="AD29" s="50"/>
      <c r="AE29" s="51"/>
      <c r="AF29" s="71"/>
      <c r="AG29" s="72"/>
      <c r="AH29" s="56"/>
      <c r="AI29" s="49"/>
      <c r="AJ29" s="50"/>
      <c r="AK29" s="77"/>
      <c r="AL29" s="40"/>
      <c r="AM29" s="82"/>
      <c r="AN29" s="51"/>
      <c r="AO29" s="85"/>
      <c r="AP29" s="72"/>
      <c r="AQ29" s="41"/>
      <c r="AR29" s="35"/>
      <c r="AS29" s="41"/>
      <c r="AT29" s="85"/>
      <c r="AU29" s="82"/>
      <c r="AV29" s="85"/>
      <c r="AW29" s="82"/>
      <c r="AX29" s="42"/>
      <c r="AY29" s="14"/>
      <c r="AZ29" s="35"/>
      <c r="BA29" s="15"/>
    </row>
    <row r="30" spans="1:53" x14ac:dyDescent="0.25">
      <c r="A30" s="2">
        <v>19</v>
      </c>
      <c r="B30" s="34" t="s">
        <v>137</v>
      </c>
      <c r="C30" s="41" t="s">
        <v>129</v>
      </c>
      <c r="D30" s="85"/>
      <c r="E30" s="82"/>
      <c r="F30" s="36"/>
      <c r="G30" s="40"/>
      <c r="H30" s="49"/>
      <c r="I30" s="50"/>
      <c r="J30" s="51"/>
      <c r="K30" s="56"/>
      <c r="L30" s="19"/>
      <c r="M30" s="95"/>
      <c r="N30" s="35"/>
      <c r="O30" s="49"/>
      <c r="P30" s="15"/>
      <c r="Q30" s="18"/>
      <c r="R30" s="72"/>
      <c r="S30" s="41"/>
      <c r="T30" s="42"/>
      <c r="U30" s="62"/>
      <c r="V30" s="59"/>
      <c r="W30" s="35"/>
      <c r="X30" s="49"/>
      <c r="Y30" s="15"/>
      <c r="Z30" s="40"/>
      <c r="AA30" s="41"/>
      <c r="AB30" s="42"/>
      <c r="AC30" s="62"/>
      <c r="AD30" s="50"/>
      <c r="AE30" s="51"/>
      <c r="AF30" s="71"/>
      <c r="AG30" s="72"/>
      <c r="AH30" s="56"/>
      <c r="AI30" s="49"/>
      <c r="AJ30" s="50"/>
      <c r="AK30" s="77"/>
      <c r="AL30" s="40"/>
      <c r="AM30" s="82"/>
      <c r="AN30" s="51"/>
      <c r="AO30" s="85"/>
      <c r="AP30" s="72"/>
      <c r="AQ30" s="41"/>
      <c r="AR30" s="35"/>
      <c r="AS30" s="41"/>
      <c r="AT30" s="85"/>
      <c r="AU30" s="82"/>
      <c r="AV30" s="85"/>
      <c r="AW30" s="82"/>
      <c r="AX30" s="42"/>
      <c r="AY30" s="14"/>
      <c r="AZ30" s="35"/>
      <c r="BA30" s="15"/>
    </row>
    <row r="31" spans="1:53" ht="16.5" thickBot="1" x14ac:dyDescent="0.3">
      <c r="A31" s="2">
        <v>20</v>
      </c>
      <c r="B31" s="37" t="s">
        <v>138</v>
      </c>
      <c r="C31" s="44" t="s">
        <v>129</v>
      </c>
      <c r="D31" s="87"/>
      <c r="E31" s="84"/>
      <c r="F31" s="39"/>
      <c r="G31" s="43"/>
      <c r="H31" s="52"/>
      <c r="I31" s="53"/>
      <c r="J31" s="54"/>
      <c r="K31" s="57"/>
      <c r="L31" s="21"/>
      <c r="M31" s="96"/>
      <c r="N31" s="38"/>
      <c r="O31" s="52"/>
      <c r="P31" s="17"/>
      <c r="Q31" s="20"/>
      <c r="R31" s="76"/>
      <c r="S31" s="44"/>
      <c r="T31" s="45"/>
      <c r="U31" s="64"/>
      <c r="V31" s="61"/>
      <c r="W31" s="38"/>
      <c r="X31" s="52"/>
      <c r="Y31" s="17"/>
      <c r="Z31" s="43"/>
      <c r="AA31" s="44"/>
      <c r="AB31" s="45"/>
      <c r="AC31" s="64"/>
      <c r="AD31" s="53"/>
      <c r="AE31" s="54"/>
      <c r="AF31" s="75"/>
      <c r="AG31" s="76"/>
      <c r="AH31" s="57"/>
      <c r="AI31" s="52"/>
      <c r="AJ31" s="53"/>
      <c r="AK31" s="79"/>
      <c r="AL31" s="43"/>
      <c r="AM31" s="84"/>
      <c r="AN31" s="54"/>
      <c r="AO31" s="87"/>
      <c r="AP31" s="76"/>
      <c r="AQ31" s="44"/>
      <c r="AR31" s="38"/>
      <c r="AS31" s="44"/>
      <c r="AT31" s="87"/>
      <c r="AU31" s="84"/>
      <c r="AV31" s="87"/>
      <c r="AW31" s="84"/>
      <c r="AX31" s="45"/>
      <c r="AY31" s="16"/>
      <c r="AZ31" s="38"/>
      <c r="BA31" s="17"/>
    </row>
    <row r="32" spans="1:53" ht="16.5" thickTop="1" x14ac:dyDescent="0.25">
      <c r="B32" s="157" t="s">
        <v>276</v>
      </c>
    </row>
    <row r="33" spans="1:53" x14ac:dyDescent="0.25">
      <c r="B33" s="2" t="s">
        <v>280</v>
      </c>
    </row>
    <row r="35" spans="1:53" x14ac:dyDescent="0.25">
      <c r="A35" s="97" t="s">
        <v>142</v>
      </c>
    </row>
    <row r="37" spans="1:53" x14ac:dyDescent="0.25">
      <c r="A37" s="2">
        <v>7</v>
      </c>
      <c r="B37" s="2" t="str">
        <f ca="1">INDIRECT("B"&amp;($A37+11))</f>
        <v>New 500E</v>
      </c>
      <c r="C37" s="2" t="str">
        <f ca="1">INDIRECT("C"&amp;($A37+11))</f>
        <v>Karabag</v>
      </c>
      <c r="D37" s="2">
        <f ca="1">INDIRECT("D"&amp;($A37+11))</f>
        <v>105</v>
      </c>
      <c r="E37" s="2">
        <f ca="1">INDIRECT("E"&amp;($A37+11))</f>
        <v>50</v>
      </c>
      <c r="F37" s="2">
        <f ca="1">INDIRECT("F"&amp;($A37+11))</f>
        <v>8.5</v>
      </c>
      <c r="G37" s="2" t="str">
        <f ca="1">INDIRECT("G"&amp;($A37+11))</f>
        <v>Asynchronmotor</v>
      </c>
      <c r="H37" s="2">
        <f ca="1">INDIRECT("H"&amp;($A37+11))</f>
        <v>26.820437173125921</v>
      </c>
      <c r="I37" s="2">
        <f ca="1">INDIRECT("I"&amp;($A37+11))</f>
        <v>20</v>
      </c>
      <c r="J37" s="2">
        <f ca="1">INDIRECT("J"&amp;($A37+11))</f>
        <v>0</v>
      </c>
      <c r="K37" s="2">
        <f ca="1">INDIRECT("K"&amp;($A37+11))</f>
        <v>148</v>
      </c>
      <c r="L37" s="2">
        <f ca="1">INDIRECT("L"&amp;($A37+11))</f>
        <v>0</v>
      </c>
      <c r="M37" s="2" t="str">
        <f ca="1">INDIRECT("M"&amp;($A37+11))</f>
        <v>Lithium-Polymer</v>
      </c>
      <c r="N37" s="2">
        <f ca="1">INDIRECT("N"&amp;($A37+11))</f>
        <v>0</v>
      </c>
      <c r="O37" s="2">
        <f ca="1">INDIRECT("O"&amp;($A37+11))</f>
        <v>11</v>
      </c>
      <c r="P37" s="2">
        <f ca="1">INDIRECT("P"&amp;($A37+11))</f>
        <v>0</v>
      </c>
      <c r="Q37" s="2" t="str">
        <f ca="1">INDIRECT("Q"&amp;($A37+11))</f>
        <v>Frontantrieb</v>
      </c>
      <c r="R37" s="2" t="str">
        <f ca="1">INDIRECT("R"&amp;($A37+11))</f>
        <v>Quer</v>
      </c>
      <c r="S37" s="2">
        <f ca="1">INDIRECT("S"&amp;($A37+11))</f>
        <v>5</v>
      </c>
      <c r="T37" s="2">
        <f ca="1">INDIRECT("T"&amp;($A37+11))</f>
        <v>92</v>
      </c>
      <c r="U37" s="2">
        <f ca="1">INDIRECT("U"&amp;($A37+11))</f>
        <v>1050</v>
      </c>
      <c r="V37" s="2">
        <f ca="1">INDIRECT("V"&amp;($A37+11))</f>
        <v>1125</v>
      </c>
      <c r="W37" s="2">
        <f ca="1">INDIRECT("W"&amp;($A37+11))</f>
        <v>1305</v>
      </c>
      <c r="X37" s="2">
        <f ca="1">INDIRECT("X"&amp;($A37+11))</f>
        <v>770</v>
      </c>
      <c r="Y37" s="2">
        <f ca="1">INDIRECT("Y"&amp;($A37+11))</f>
        <v>640</v>
      </c>
      <c r="Z37" s="2" t="str">
        <f ca="1">INDIRECT("Z"&amp;($A37+11))</f>
        <v>Fließheck</v>
      </c>
      <c r="AA37" s="2">
        <f ca="1">INDIRECT("AA"&amp;($A37+11))</f>
        <v>0.311</v>
      </c>
      <c r="AB37" s="2">
        <f ca="1">INDIRECT("AB"&amp;($A37+11))</f>
        <v>1.94</v>
      </c>
      <c r="AC37" s="2">
        <f ca="1">INDIRECT("AC"&amp;($A37+11))</f>
        <v>3546</v>
      </c>
      <c r="AD37" s="2">
        <f ca="1">INDIRECT("AD"&amp;($A37+11))</f>
        <v>1627</v>
      </c>
      <c r="AE37" s="2">
        <f ca="1">INDIRECT("AE"&amp;($A37+11))</f>
        <v>1488</v>
      </c>
      <c r="AF37" s="2">
        <f ca="1">INDIRECT("AF"&amp;($A37+11))</f>
        <v>1414</v>
      </c>
      <c r="AG37" s="2">
        <f ca="1">INDIRECT("AG"&amp;($A37+11))</f>
        <v>1408</v>
      </c>
      <c r="AH37" s="2">
        <f ca="1">INDIRECT("AH"&amp;($A37+11))</f>
        <v>2300</v>
      </c>
      <c r="AI37" s="2">
        <f ca="1">INDIRECT("AI"&amp;($A37+11))</f>
        <v>0</v>
      </c>
      <c r="AJ37" s="2">
        <f ca="1">INDIRECT("AJ"&amp;($A37+11))</f>
        <v>0</v>
      </c>
      <c r="AK37" s="2">
        <f ca="1">INDIRECT("AK"&amp;($A37+11))</f>
        <v>0</v>
      </c>
      <c r="AL37" s="2" t="str">
        <f ca="1">INDIRECT("AL"&amp;($A37+11))</f>
        <v>175/65 R14</v>
      </c>
      <c r="AM37" s="2">
        <f ca="1">INDIRECT("AM"&amp;($A37+11))</f>
        <v>82</v>
      </c>
      <c r="AN37" s="2">
        <f ca="1">INDIRECT("AN"&amp;($A37+11))</f>
        <v>475</v>
      </c>
      <c r="AO37" s="2">
        <f ca="1">INDIRECT("AO"&amp;($A37+11))</f>
        <v>175</v>
      </c>
      <c r="AP37" s="2">
        <f ca="1">INDIRECT("AP"&amp;($A37+11))</f>
        <v>594</v>
      </c>
      <c r="AQ37" s="2">
        <f ca="1">INDIRECT("AQ"&amp;($A37+11))</f>
        <v>267</v>
      </c>
      <c r="AR37" s="2">
        <f ca="1">INDIRECT("AR"&amp;($A37+11))</f>
        <v>1781</v>
      </c>
      <c r="AS37" s="2">
        <f ca="1">INDIRECT("AS"&amp;($A37+11))</f>
        <v>1.4999999999999999E-2</v>
      </c>
      <c r="AT37" s="2">
        <f ca="1">INDIRECT("AT"&amp;($A37+11))</f>
        <v>0</v>
      </c>
      <c r="AU37" s="2">
        <f ca="1">INDIRECT("AU"&amp;($A37+11))</f>
        <v>0</v>
      </c>
      <c r="AV37" s="2">
        <f ca="1">INDIRECT("AV"&amp;($A37+11))</f>
        <v>0</v>
      </c>
      <c r="AW37" s="2">
        <f ca="1">INDIRECT("AW"&amp;($A37+11))</f>
        <v>0</v>
      </c>
      <c r="AX37" s="2">
        <f ca="1">INDIRECT("AX"&amp;($A37+11))</f>
        <v>0</v>
      </c>
      <c r="AY37" s="2">
        <f ca="1">INDIRECT("AY"&amp;($A37+11))</f>
        <v>0</v>
      </c>
      <c r="AZ37" s="2">
        <f ca="1">INDIRECT("AZ"&amp;($A37+11))</f>
        <v>0</v>
      </c>
      <c r="BA37" s="2">
        <f ca="1">INDIRECT("BA"&amp;($A37+11))</f>
        <v>100</v>
      </c>
    </row>
    <row r="40" spans="1:53" x14ac:dyDescent="0.25">
      <c r="A40" s="7" t="s">
        <v>207</v>
      </c>
      <c r="B40" s="7"/>
    </row>
    <row r="41" spans="1:53" ht="16.5" thickBot="1" x14ac:dyDescent="0.3"/>
    <row r="42" spans="1:53" ht="16.5" thickTop="1" x14ac:dyDescent="0.25">
      <c r="A42" s="2">
        <v>1</v>
      </c>
      <c r="B42" s="137">
        <v>0</v>
      </c>
      <c r="C42" s="138" t="s">
        <v>14</v>
      </c>
      <c r="D42" s="139" t="s">
        <v>208</v>
      </c>
    </row>
    <row r="43" spans="1:53" x14ac:dyDescent="0.25">
      <c r="A43" s="2">
        <v>2</v>
      </c>
      <c r="B43" s="18">
        <v>9</v>
      </c>
      <c r="C43" s="99" t="s">
        <v>14</v>
      </c>
      <c r="D43" s="36" t="s">
        <v>209</v>
      </c>
    </row>
    <row r="44" spans="1:53" x14ac:dyDescent="0.25">
      <c r="A44" s="2">
        <v>3</v>
      </c>
      <c r="B44" s="18">
        <v>19</v>
      </c>
      <c r="C44" s="99" t="s">
        <v>14</v>
      </c>
      <c r="D44" s="36" t="s">
        <v>210</v>
      </c>
    </row>
    <row r="45" spans="1:53" x14ac:dyDescent="0.25">
      <c r="A45" s="2">
        <v>4</v>
      </c>
      <c r="B45" s="18">
        <v>28</v>
      </c>
      <c r="C45" s="99" t="s">
        <v>14</v>
      </c>
      <c r="D45" s="36" t="s">
        <v>211</v>
      </c>
    </row>
    <row r="46" spans="1:53" x14ac:dyDescent="0.25">
      <c r="A46" s="2">
        <v>5</v>
      </c>
      <c r="B46" s="18">
        <v>37</v>
      </c>
      <c r="C46" s="99" t="s">
        <v>14</v>
      </c>
      <c r="D46" s="36" t="s">
        <v>227</v>
      </c>
    </row>
    <row r="47" spans="1:53" x14ac:dyDescent="0.25">
      <c r="A47" s="2">
        <v>6</v>
      </c>
      <c r="B47" s="18">
        <v>46</v>
      </c>
      <c r="C47" s="99" t="s">
        <v>14</v>
      </c>
      <c r="D47" s="36" t="s">
        <v>212</v>
      </c>
    </row>
    <row r="48" spans="1:53" ht="16.5" thickBot="1" x14ac:dyDescent="0.3">
      <c r="A48" s="2">
        <v>7</v>
      </c>
      <c r="B48" s="20">
        <v>56</v>
      </c>
      <c r="C48" s="100" t="s">
        <v>14</v>
      </c>
      <c r="D48" s="39" t="s">
        <v>213</v>
      </c>
    </row>
    <row r="49" spans="1:4" ht="16.5" thickTop="1" x14ac:dyDescent="0.25"/>
    <row r="50" spans="1:4" x14ac:dyDescent="0.25">
      <c r="A50" s="97" t="s">
        <v>214</v>
      </c>
    </row>
    <row r="52" spans="1:4" x14ac:dyDescent="0.25">
      <c r="A52" s="2">
        <v>1</v>
      </c>
      <c r="B52" s="2">
        <f ca="1">INDIRECT("B"&amp;($A52+41))</f>
        <v>0</v>
      </c>
      <c r="C52" s="2" t="s">
        <v>14</v>
      </c>
      <c r="D52" s="2" t="str">
        <f ca="1">INDIRECT("D"&amp;($A52+41))</f>
        <v>Windstille</v>
      </c>
    </row>
    <row r="53" spans="1:4" x14ac:dyDescent="0.25">
      <c r="A53" s="2">
        <v>1</v>
      </c>
      <c r="B53" s="2">
        <f ca="1">INDIRECT("B"&amp;($A53+41))</f>
        <v>0</v>
      </c>
      <c r="C53" s="2" t="s">
        <v>14</v>
      </c>
      <c r="D53" s="2" t="str">
        <f ca="1">INDIRECT("D"&amp;($A53+41))</f>
        <v>Windstille</v>
      </c>
    </row>
    <row r="56" spans="1:4" x14ac:dyDescent="0.25">
      <c r="A56" s="7" t="s">
        <v>245</v>
      </c>
    </row>
    <row r="58" spans="1:4" x14ac:dyDescent="0.25">
      <c r="B58" s="2" t="s">
        <v>8</v>
      </c>
      <c r="C58" s="2" t="s">
        <v>8</v>
      </c>
    </row>
    <row r="59" spans="1:4" x14ac:dyDescent="0.25">
      <c r="B59" s="2" t="s">
        <v>247</v>
      </c>
      <c r="C59" s="2" t="s">
        <v>15</v>
      </c>
    </row>
    <row r="61" spans="1:4" x14ac:dyDescent="0.25">
      <c r="A61" s="2">
        <v>0</v>
      </c>
      <c r="B61" s="2">
        <f>A61*SIN(Ausgabeblatt!$AQ$54)</f>
        <v>0</v>
      </c>
      <c r="C61" s="155">
        <v>0</v>
      </c>
    </row>
    <row r="62" spans="1:4" x14ac:dyDescent="0.25">
      <c r="A62" s="2">
        <v>1</v>
      </c>
      <c r="B62" s="2">
        <f>A62*SIN(Ausgabeblatt!$AQ$54)</f>
        <v>0</v>
      </c>
      <c r="C62" s="155"/>
    </row>
    <row r="63" spans="1:4" x14ac:dyDescent="0.25">
      <c r="A63" s="2">
        <v>2</v>
      </c>
      <c r="B63" s="2">
        <f>A63*SIN(Ausgabeblatt!$AQ$54)</f>
        <v>0</v>
      </c>
      <c r="C63" s="155"/>
    </row>
    <row r="64" spans="1:4" x14ac:dyDescent="0.25">
      <c r="A64" s="2">
        <v>3</v>
      </c>
      <c r="B64" s="2">
        <f>A64*SIN(Ausgabeblatt!$AQ$54)</f>
        <v>0</v>
      </c>
      <c r="C64" s="155"/>
    </row>
    <row r="65" spans="1:3" x14ac:dyDescent="0.25">
      <c r="A65" s="2">
        <v>4</v>
      </c>
      <c r="B65" s="2">
        <f>A65*SIN(Ausgabeblatt!$AQ$54)</f>
        <v>0</v>
      </c>
      <c r="C65" s="155"/>
    </row>
    <row r="66" spans="1:3" x14ac:dyDescent="0.25">
      <c r="A66" s="2">
        <v>5</v>
      </c>
      <c r="B66" s="2">
        <f>A66*SIN(Ausgabeblatt!$AQ$54)</f>
        <v>0</v>
      </c>
      <c r="C66" s="155"/>
    </row>
    <row r="67" spans="1:3" x14ac:dyDescent="0.25">
      <c r="A67" s="2">
        <v>6</v>
      </c>
      <c r="B67" s="2">
        <f>A67*SIN(Ausgabeblatt!$AQ$54)</f>
        <v>0</v>
      </c>
      <c r="C67" s="155"/>
    </row>
    <row r="68" spans="1:3" x14ac:dyDescent="0.25">
      <c r="A68" s="2">
        <v>7</v>
      </c>
      <c r="B68" s="2">
        <f>A68*SIN(Ausgabeblatt!$AQ$54)</f>
        <v>0</v>
      </c>
      <c r="C68" s="155"/>
    </row>
    <row r="69" spans="1:3" x14ac:dyDescent="0.25">
      <c r="A69" s="2">
        <v>8</v>
      </c>
      <c r="B69" s="2">
        <f>A69*SIN(Ausgabeblatt!$AQ$54)</f>
        <v>0</v>
      </c>
      <c r="C69" s="155"/>
    </row>
    <row r="70" spans="1:3" x14ac:dyDescent="0.25">
      <c r="A70" s="2">
        <v>9</v>
      </c>
      <c r="B70" s="2">
        <f>A70*SIN(Ausgabeblatt!$AQ$54)</f>
        <v>0</v>
      </c>
      <c r="C70" s="155"/>
    </row>
    <row r="71" spans="1:3" x14ac:dyDescent="0.25">
      <c r="A71" s="2">
        <v>10</v>
      </c>
      <c r="B71" s="2">
        <f>A71*SIN(Ausgabeblatt!$AQ$54)</f>
        <v>0</v>
      </c>
      <c r="C71" s="155"/>
    </row>
    <row r="72" spans="1:3" x14ac:dyDescent="0.25">
      <c r="A72" s="2">
        <v>11</v>
      </c>
      <c r="B72" s="2">
        <f>A72*SIN(Ausgabeblatt!$AQ$54)</f>
        <v>0</v>
      </c>
      <c r="C72" s="155"/>
    </row>
    <row r="73" spans="1:3" x14ac:dyDescent="0.25">
      <c r="A73" s="2">
        <v>12</v>
      </c>
      <c r="B73" s="2">
        <f>A73*SIN(Ausgabeblatt!$AQ$54)</f>
        <v>0</v>
      </c>
      <c r="C73" s="155"/>
    </row>
    <row r="74" spans="1:3" x14ac:dyDescent="0.25">
      <c r="A74" s="2">
        <v>13</v>
      </c>
      <c r="B74" s="2">
        <f>A74*SIN(Ausgabeblatt!$AQ$54)</f>
        <v>0</v>
      </c>
      <c r="C74" s="155"/>
    </row>
    <row r="75" spans="1:3" x14ac:dyDescent="0.25">
      <c r="A75" s="2">
        <v>14</v>
      </c>
      <c r="B75" s="2">
        <f>A75*SIN(Ausgabeblatt!$AQ$54)</f>
        <v>0</v>
      </c>
      <c r="C75" s="155"/>
    </row>
    <row r="76" spans="1:3" x14ac:dyDescent="0.25">
      <c r="A76" s="2">
        <v>15</v>
      </c>
      <c r="B76" s="2">
        <f>A76*SIN(Ausgabeblatt!$AQ$54)</f>
        <v>0</v>
      </c>
      <c r="C76" s="155"/>
    </row>
    <row r="77" spans="1:3" x14ac:dyDescent="0.25">
      <c r="A77" s="2">
        <v>16</v>
      </c>
      <c r="B77" s="2">
        <f>A77*SIN(Ausgabeblatt!$AQ$54)</f>
        <v>0</v>
      </c>
      <c r="C77" s="155"/>
    </row>
    <row r="78" spans="1:3" x14ac:dyDescent="0.25">
      <c r="A78" s="2">
        <v>17</v>
      </c>
      <c r="B78" s="2">
        <f>A78*SIN(Ausgabeblatt!$AQ$54)</f>
        <v>0</v>
      </c>
      <c r="C78" s="155"/>
    </row>
    <row r="79" spans="1:3" x14ac:dyDescent="0.25">
      <c r="A79" s="2">
        <v>18</v>
      </c>
      <c r="B79" s="2">
        <f>A79*SIN(Ausgabeblatt!$AQ$54)</f>
        <v>0</v>
      </c>
      <c r="C79" s="155"/>
    </row>
    <row r="80" spans="1:3" x14ac:dyDescent="0.25">
      <c r="A80" s="2">
        <v>19</v>
      </c>
      <c r="B80" s="2">
        <f>A80*SIN(Ausgabeblatt!$AQ$54)</f>
        <v>0</v>
      </c>
      <c r="C80" s="155"/>
    </row>
    <row r="81" spans="1:3" x14ac:dyDescent="0.25">
      <c r="A81" s="2">
        <v>20</v>
      </c>
      <c r="B81" s="2">
        <f>A81*SIN(Ausgabeblatt!$AQ$54)</f>
        <v>0</v>
      </c>
      <c r="C81" s="155"/>
    </row>
    <row r="82" spans="1:3" x14ac:dyDescent="0.25">
      <c r="A82" s="2">
        <v>21</v>
      </c>
      <c r="B82" s="2">
        <f>A82*SIN(Ausgabeblatt!$AQ$54)</f>
        <v>0</v>
      </c>
      <c r="C82" s="155"/>
    </row>
    <row r="83" spans="1:3" x14ac:dyDescent="0.25">
      <c r="A83" s="2">
        <v>22</v>
      </c>
      <c r="B83" s="2">
        <f>A83*SIN(Ausgabeblatt!$AQ$54)</f>
        <v>0</v>
      </c>
      <c r="C83" s="155"/>
    </row>
    <row r="84" spans="1:3" x14ac:dyDescent="0.25">
      <c r="A84" s="2">
        <v>23</v>
      </c>
      <c r="B84" s="2">
        <f>A84*SIN(Ausgabeblatt!$AQ$54)</f>
        <v>0</v>
      </c>
      <c r="C84" s="155"/>
    </row>
    <row r="85" spans="1:3" x14ac:dyDescent="0.25">
      <c r="A85" s="2">
        <v>24</v>
      </c>
      <c r="B85" s="2">
        <f>A85*SIN(Ausgabeblatt!$AQ$54)</f>
        <v>0</v>
      </c>
      <c r="C85" s="155"/>
    </row>
    <row r="86" spans="1:3" x14ac:dyDescent="0.25">
      <c r="A86" s="2">
        <v>25</v>
      </c>
      <c r="B86" s="2">
        <f>A86*SIN(Ausgabeblatt!$AQ$54)</f>
        <v>0</v>
      </c>
      <c r="C86" s="155"/>
    </row>
    <row r="87" spans="1:3" x14ac:dyDescent="0.25">
      <c r="A87" s="2">
        <v>26</v>
      </c>
      <c r="B87" s="2">
        <f>A87*SIN(Ausgabeblatt!$AQ$54)</f>
        <v>0</v>
      </c>
      <c r="C87" s="155"/>
    </row>
    <row r="88" spans="1:3" x14ac:dyDescent="0.25">
      <c r="A88" s="2">
        <v>27</v>
      </c>
      <c r="B88" s="2">
        <f>A88*SIN(Ausgabeblatt!$AQ$54)</f>
        <v>0</v>
      </c>
      <c r="C88" s="155"/>
    </row>
    <row r="89" spans="1:3" x14ac:dyDescent="0.25">
      <c r="A89" s="2">
        <v>28</v>
      </c>
      <c r="B89" s="2">
        <f>A89*SIN(Ausgabeblatt!$AQ$54)</f>
        <v>0</v>
      </c>
      <c r="C89" s="155"/>
    </row>
    <row r="90" spans="1:3" x14ac:dyDescent="0.25">
      <c r="A90" s="2">
        <v>29</v>
      </c>
      <c r="B90" s="2">
        <f>A90*SIN(Ausgabeblatt!$AQ$54)</f>
        <v>0</v>
      </c>
      <c r="C90" s="155"/>
    </row>
    <row r="91" spans="1:3" x14ac:dyDescent="0.25">
      <c r="A91" s="2">
        <v>30</v>
      </c>
      <c r="B91" s="2">
        <f>A91*SIN(Ausgabeblatt!$AQ$54)</f>
        <v>0</v>
      </c>
      <c r="C91" s="155"/>
    </row>
    <row r="92" spans="1:3" x14ac:dyDescent="0.25">
      <c r="A92" s="2">
        <v>31</v>
      </c>
      <c r="B92" s="2">
        <f>A92*SIN(Ausgabeblatt!$AQ$54)</f>
        <v>0</v>
      </c>
      <c r="C92" s="155"/>
    </row>
    <row r="93" spans="1:3" x14ac:dyDescent="0.25">
      <c r="A93" s="2">
        <v>32</v>
      </c>
      <c r="B93" s="2">
        <f>A93*SIN(Ausgabeblatt!$AQ$54)</f>
        <v>0</v>
      </c>
      <c r="C93" s="155"/>
    </row>
    <row r="94" spans="1:3" x14ac:dyDescent="0.25">
      <c r="A94" s="2">
        <v>33</v>
      </c>
      <c r="B94" s="2">
        <f>A94*SIN(Ausgabeblatt!$AQ$54)</f>
        <v>0</v>
      </c>
      <c r="C94" s="155"/>
    </row>
    <row r="95" spans="1:3" x14ac:dyDescent="0.25">
      <c r="A95" s="2">
        <v>34</v>
      </c>
      <c r="B95" s="2">
        <f>A95*SIN(Ausgabeblatt!$AQ$54)</f>
        <v>0</v>
      </c>
      <c r="C95" s="155"/>
    </row>
    <row r="96" spans="1:3" x14ac:dyDescent="0.25">
      <c r="A96" s="2">
        <v>35</v>
      </c>
      <c r="B96" s="2">
        <f>A96*SIN(Ausgabeblatt!$AQ$54)</f>
        <v>0</v>
      </c>
      <c r="C96" s="155"/>
    </row>
    <row r="97" spans="1:3" x14ac:dyDescent="0.25">
      <c r="A97" s="2">
        <v>36</v>
      </c>
      <c r="B97" s="2">
        <f>A97*SIN(Ausgabeblatt!$AQ$54)</f>
        <v>0</v>
      </c>
      <c r="C97" s="155"/>
    </row>
    <row r="98" spans="1:3" x14ac:dyDescent="0.25">
      <c r="A98" s="2">
        <v>37</v>
      </c>
      <c r="B98" s="2">
        <f>A98*SIN(Ausgabeblatt!$AQ$54)</f>
        <v>0</v>
      </c>
      <c r="C98" s="155"/>
    </row>
    <row r="99" spans="1:3" x14ac:dyDescent="0.25">
      <c r="A99" s="2">
        <v>38</v>
      </c>
      <c r="B99" s="2">
        <f>A99*SIN(Ausgabeblatt!$AQ$54)</f>
        <v>0</v>
      </c>
      <c r="C99" s="155"/>
    </row>
    <row r="100" spans="1:3" x14ac:dyDescent="0.25">
      <c r="A100" s="2">
        <v>39</v>
      </c>
      <c r="B100" s="2">
        <f>A100*SIN(Ausgabeblatt!$AQ$54)</f>
        <v>0</v>
      </c>
      <c r="C100" s="155"/>
    </row>
    <row r="101" spans="1:3" x14ac:dyDescent="0.25">
      <c r="A101" s="2">
        <v>40</v>
      </c>
      <c r="B101" s="2">
        <f>A101*SIN(Ausgabeblatt!$AQ$54)</f>
        <v>0</v>
      </c>
      <c r="C101" s="155"/>
    </row>
    <row r="102" spans="1:3" x14ac:dyDescent="0.25">
      <c r="A102" s="2">
        <v>41</v>
      </c>
      <c r="B102" s="2">
        <f>A102*SIN(Ausgabeblatt!$AQ$54)</f>
        <v>0</v>
      </c>
      <c r="C102" s="155"/>
    </row>
    <row r="103" spans="1:3" x14ac:dyDescent="0.25">
      <c r="A103" s="2">
        <v>42</v>
      </c>
      <c r="B103" s="2">
        <f>A103*SIN(Ausgabeblatt!$AQ$54)</f>
        <v>0</v>
      </c>
      <c r="C103" s="155"/>
    </row>
    <row r="104" spans="1:3" x14ac:dyDescent="0.25">
      <c r="A104" s="2">
        <v>43</v>
      </c>
      <c r="B104" s="2">
        <f>A104*SIN(Ausgabeblatt!$AQ$54)</f>
        <v>0</v>
      </c>
      <c r="C104" s="155"/>
    </row>
    <row r="105" spans="1:3" x14ac:dyDescent="0.25">
      <c r="A105" s="2">
        <v>44</v>
      </c>
      <c r="B105" s="2">
        <f>A105*SIN(Ausgabeblatt!$AQ$54)</f>
        <v>0</v>
      </c>
      <c r="C105" s="155"/>
    </row>
    <row r="106" spans="1:3" x14ac:dyDescent="0.25">
      <c r="A106" s="2">
        <v>45</v>
      </c>
      <c r="B106" s="2">
        <f>A106*SIN(Ausgabeblatt!$AQ$54)</f>
        <v>0</v>
      </c>
      <c r="C106" s="155"/>
    </row>
    <row r="107" spans="1:3" x14ac:dyDescent="0.25">
      <c r="A107" s="2">
        <v>46</v>
      </c>
      <c r="B107" s="2">
        <f>A107*SIN(Ausgabeblatt!$AQ$54)</f>
        <v>0</v>
      </c>
      <c r="C107" s="155"/>
    </row>
    <row r="108" spans="1:3" x14ac:dyDescent="0.25">
      <c r="A108" s="2">
        <v>47</v>
      </c>
      <c r="B108" s="2">
        <f>A108*SIN(Ausgabeblatt!$AQ$54)</f>
        <v>0</v>
      </c>
      <c r="C108" s="155"/>
    </row>
    <row r="109" spans="1:3" x14ac:dyDescent="0.25">
      <c r="A109" s="2">
        <v>48</v>
      </c>
      <c r="B109" s="2">
        <f>A109*SIN(Ausgabeblatt!$AQ$54)</f>
        <v>0</v>
      </c>
      <c r="C109" s="155"/>
    </row>
    <row r="110" spans="1:3" x14ac:dyDescent="0.25">
      <c r="A110" s="2">
        <v>49</v>
      </c>
      <c r="B110" s="2">
        <f>A110*SIN(Ausgabeblatt!$AQ$54)</f>
        <v>0</v>
      </c>
      <c r="C110" s="155"/>
    </row>
    <row r="111" spans="1:3" x14ac:dyDescent="0.25">
      <c r="A111" s="2">
        <v>50</v>
      </c>
      <c r="B111" s="2">
        <f>A111*SIN(Ausgabeblatt!$AQ$54)</f>
        <v>0</v>
      </c>
      <c r="C111" s="155"/>
    </row>
    <row r="112" spans="1:3" x14ac:dyDescent="0.25">
      <c r="A112" s="2">
        <v>51</v>
      </c>
      <c r="B112" s="2">
        <f>A112*SIN(Ausgabeblatt!$AQ$54)</f>
        <v>0</v>
      </c>
      <c r="C112" s="155"/>
    </row>
    <row r="113" spans="1:3" x14ac:dyDescent="0.25">
      <c r="A113" s="2">
        <v>52</v>
      </c>
      <c r="B113" s="2">
        <f>A113*SIN(Ausgabeblatt!$AQ$54)</f>
        <v>0</v>
      </c>
      <c r="C113" s="155"/>
    </row>
    <row r="114" spans="1:3" x14ac:dyDescent="0.25">
      <c r="A114" s="2">
        <v>53</v>
      </c>
      <c r="B114" s="2">
        <f>A114*SIN(Ausgabeblatt!$AQ$54)</f>
        <v>0</v>
      </c>
      <c r="C114" s="155"/>
    </row>
    <row r="115" spans="1:3" x14ac:dyDescent="0.25">
      <c r="A115" s="2">
        <v>54</v>
      </c>
      <c r="B115" s="2">
        <f>A115*SIN(Ausgabeblatt!$AQ$54)</f>
        <v>0</v>
      </c>
      <c r="C115" s="155"/>
    </row>
    <row r="116" spans="1:3" x14ac:dyDescent="0.25">
      <c r="A116" s="2">
        <v>55</v>
      </c>
      <c r="B116" s="2">
        <f>A116*SIN(Ausgabeblatt!$AQ$54)</f>
        <v>0</v>
      </c>
      <c r="C116" s="155"/>
    </row>
    <row r="117" spans="1:3" x14ac:dyDescent="0.25">
      <c r="A117" s="2">
        <v>56</v>
      </c>
      <c r="B117" s="2">
        <f>A117*SIN(Ausgabeblatt!$AQ$54)</f>
        <v>0</v>
      </c>
      <c r="C117" s="155"/>
    </row>
    <row r="118" spans="1:3" x14ac:dyDescent="0.25">
      <c r="A118" s="2">
        <v>57</v>
      </c>
      <c r="B118" s="2">
        <f>A118*SIN(Ausgabeblatt!$AQ$54)</f>
        <v>0</v>
      </c>
      <c r="C118" s="155"/>
    </row>
    <row r="119" spans="1:3" x14ac:dyDescent="0.25">
      <c r="A119" s="2">
        <v>58</v>
      </c>
      <c r="B119" s="2">
        <f>A119*SIN(Ausgabeblatt!$AQ$54)</f>
        <v>0</v>
      </c>
      <c r="C119" s="155"/>
    </row>
    <row r="120" spans="1:3" x14ac:dyDescent="0.25">
      <c r="A120" s="2">
        <v>59</v>
      </c>
      <c r="B120" s="2">
        <f>A120*SIN(Ausgabeblatt!$AQ$54)</f>
        <v>0</v>
      </c>
      <c r="C120" s="155"/>
    </row>
    <row r="121" spans="1:3" x14ac:dyDescent="0.25">
      <c r="A121" s="2">
        <v>60</v>
      </c>
      <c r="B121" s="2">
        <f>A121*SIN(Ausgabeblatt!$AQ$54)</f>
        <v>0</v>
      </c>
      <c r="C121" s="155"/>
    </row>
    <row r="122" spans="1:3" x14ac:dyDescent="0.25">
      <c r="A122" s="2">
        <v>61</v>
      </c>
      <c r="B122" s="2">
        <f>A122*SIN(Ausgabeblatt!$AQ$54)</f>
        <v>0</v>
      </c>
      <c r="C122" s="155"/>
    </row>
    <row r="123" spans="1:3" x14ac:dyDescent="0.25">
      <c r="A123" s="2">
        <v>62</v>
      </c>
      <c r="B123" s="2">
        <f>A123*SIN(Ausgabeblatt!$AQ$54)</f>
        <v>0</v>
      </c>
      <c r="C123" s="155"/>
    </row>
    <row r="124" spans="1:3" x14ac:dyDescent="0.25">
      <c r="A124" s="2">
        <v>63</v>
      </c>
      <c r="B124" s="2">
        <f>A124*SIN(Ausgabeblatt!$AQ$54)</f>
        <v>0</v>
      </c>
      <c r="C124" s="155"/>
    </row>
    <row r="125" spans="1:3" x14ac:dyDescent="0.25">
      <c r="A125" s="2">
        <v>64</v>
      </c>
      <c r="B125" s="2">
        <f>A125*SIN(Ausgabeblatt!$AQ$54)</f>
        <v>0</v>
      </c>
      <c r="C125" s="155"/>
    </row>
    <row r="126" spans="1:3" x14ac:dyDescent="0.25">
      <c r="A126" s="2">
        <v>65</v>
      </c>
      <c r="B126" s="2">
        <f>A126*SIN(Ausgabeblatt!$AQ$54)</f>
        <v>0</v>
      </c>
      <c r="C126" s="155"/>
    </row>
    <row r="127" spans="1:3" x14ac:dyDescent="0.25">
      <c r="A127" s="2">
        <v>66</v>
      </c>
      <c r="B127" s="2">
        <f>A127*SIN(Ausgabeblatt!$AQ$54)</f>
        <v>0</v>
      </c>
      <c r="C127" s="155"/>
    </row>
    <row r="128" spans="1:3" x14ac:dyDescent="0.25">
      <c r="A128" s="2">
        <v>67</v>
      </c>
      <c r="B128" s="2">
        <f>A128*SIN(Ausgabeblatt!$AQ$54)</f>
        <v>0</v>
      </c>
      <c r="C128" s="155"/>
    </row>
    <row r="129" spans="1:3" x14ac:dyDescent="0.25">
      <c r="A129" s="2">
        <v>68</v>
      </c>
      <c r="B129" s="2">
        <f>A129*SIN(Ausgabeblatt!$AQ$54)</f>
        <v>0</v>
      </c>
      <c r="C129" s="155"/>
    </row>
    <row r="130" spans="1:3" x14ac:dyDescent="0.25">
      <c r="A130" s="2">
        <v>69</v>
      </c>
      <c r="B130" s="2">
        <f>A130*SIN(Ausgabeblatt!$AQ$54)</f>
        <v>0</v>
      </c>
      <c r="C130" s="155"/>
    </row>
    <row r="131" spans="1:3" x14ac:dyDescent="0.25">
      <c r="A131" s="2">
        <v>70</v>
      </c>
      <c r="B131" s="2">
        <f>A131*SIN(Ausgabeblatt!$AQ$54)</f>
        <v>0</v>
      </c>
      <c r="C131" s="155"/>
    </row>
    <row r="132" spans="1:3" x14ac:dyDescent="0.25">
      <c r="A132" s="2">
        <v>71</v>
      </c>
      <c r="B132" s="2">
        <f>A132*SIN(Ausgabeblatt!$AQ$54)</f>
        <v>0</v>
      </c>
      <c r="C132" s="155"/>
    </row>
    <row r="133" spans="1:3" x14ac:dyDescent="0.25">
      <c r="A133" s="2">
        <v>72</v>
      </c>
      <c r="B133" s="2">
        <f>A133*SIN(Ausgabeblatt!$AQ$54)</f>
        <v>0</v>
      </c>
      <c r="C133" s="155"/>
    </row>
    <row r="134" spans="1:3" x14ac:dyDescent="0.25">
      <c r="A134" s="2">
        <v>73</v>
      </c>
      <c r="B134" s="2">
        <f>A134*SIN(Ausgabeblatt!$AQ$54)</f>
        <v>0</v>
      </c>
      <c r="C134" s="155"/>
    </row>
    <row r="135" spans="1:3" x14ac:dyDescent="0.25">
      <c r="A135" s="2">
        <v>74</v>
      </c>
      <c r="B135" s="2">
        <f>A135*SIN(Ausgabeblatt!$AQ$54)</f>
        <v>0</v>
      </c>
      <c r="C135" s="155"/>
    </row>
    <row r="136" spans="1:3" x14ac:dyDescent="0.25">
      <c r="A136" s="2">
        <v>75</v>
      </c>
      <c r="B136" s="2">
        <f>A136*SIN(Ausgabeblatt!$AQ$54)</f>
        <v>0</v>
      </c>
      <c r="C136" s="155"/>
    </row>
    <row r="137" spans="1:3" x14ac:dyDescent="0.25">
      <c r="A137" s="2">
        <v>76</v>
      </c>
      <c r="B137" s="2">
        <f>A137*SIN(Ausgabeblatt!$AQ$54)</f>
        <v>0</v>
      </c>
      <c r="C137" s="155"/>
    </row>
    <row r="138" spans="1:3" x14ac:dyDescent="0.25">
      <c r="A138" s="2">
        <v>77</v>
      </c>
      <c r="B138" s="2">
        <f>A138*SIN(Ausgabeblatt!$AQ$54)</f>
        <v>0</v>
      </c>
      <c r="C138" s="155"/>
    </row>
    <row r="139" spans="1:3" x14ac:dyDescent="0.25">
      <c r="A139" s="2">
        <v>78</v>
      </c>
      <c r="B139" s="2">
        <f>A139*SIN(Ausgabeblatt!$AQ$54)</f>
        <v>0</v>
      </c>
      <c r="C139" s="155"/>
    </row>
    <row r="140" spans="1:3" x14ac:dyDescent="0.25">
      <c r="A140" s="2">
        <v>79</v>
      </c>
      <c r="B140" s="2">
        <f>A140*SIN(Ausgabeblatt!$AQ$54)</f>
        <v>0</v>
      </c>
      <c r="C140" s="155"/>
    </row>
    <row r="141" spans="1:3" x14ac:dyDescent="0.25">
      <c r="A141" s="2">
        <v>80</v>
      </c>
      <c r="B141" s="2">
        <f>A141*SIN(Ausgabeblatt!$AQ$54)</f>
        <v>0</v>
      </c>
      <c r="C141" s="155"/>
    </row>
    <row r="142" spans="1:3" x14ac:dyDescent="0.25">
      <c r="A142" s="2">
        <v>81</v>
      </c>
      <c r="B142" s="2">
        <f>A142*SIN(Ausgabeblatt!$AQ$54)</f>
        <v>0</v>
      </c>
      <c r="C142" s="155"/>
    </row>
    <row r="143" spans="1:3" x14ac:dyDescent="0.25">
      <c r="A143" s="2">
        <v>82</v>
      </c>
      <c r="B143" s="2">
        <f>A143*SIN(Ausgabeblatt!$AQ$54)</f>
        <v>0</v>
      </c>
      <c r="C143" s="155"/>
    </row>
    <row r="144" spans="1:3" x14ac:dyDescent="0.25">
      <c r="A144" s="2">
        <v>83</v>
      </c>
      <c r="B144" s="2">
        <f>A144*SIN(Ausgabeblatt!$AQ$54)</f>
        <v>0</v>
      </c>
      <c r="C144" s="155"/>
    </row>
    <row r="145" spans="1:3" x14ac:dyDescent="0.25">
      <c r="A145" s="2">
        <v>84</v>
      </c>
      <c r="B145" s="2">
        <f>A145*SIN(Ausgabeblatt!$AQ$54)</f>
        <v>0</v>
      </c>
      <c r="C145" s="155"/>
    </row>
    <row r="146" spans="1:3" x14ac:dyDescent="0.25">
      <c r="A146" s="2">
        <v>85</v>
      </c>
      <c r="B146" s="2">
        <f>A146*SIN(Ausgabeblatt!$AQ$54)</f>
        <v>0</v>
      </c>
      <c r="C146" s="155"/>
    </row>
    <row r="147" spans="1:3" x14ac:dyDescent="0.25">
      <c r="A147" s="2">
        <v>86</v>
      </c>
      <c r="B147" s="2">
        <f>A147*SIN(Ausgabeblatt!$AQ$54)</f>
        <v>0</v>
      </c>
      <c r="C147" s="155"/>
    </row>
    <row r="148" spans="1:3" x14ac:dyDescent="0.25">
      <c r="A148" s="2">
        <v>87</v>
      </c>
      <c r="B148" s="2">
        <f>A148*SIN(Ausgabeblatt!$AQ$54)</f>
        <v>0</v>
      </c>
      <c r="C148" s="155"/>
    </row>
    <row r="149" spans="1:3" x14ac:dyDescent="0.25">
      <c r="A149" s="2">
        <v>88</v>
      </c>
      <c r="B149" s="2">
        <f>A149*SIN(Ausgabeblatt!$AQ$54)</f>
        <v>0</v>
      </c>
      <c r="C149" s="155"/>
    </row>
    <row r="150" spans="1:3" x14ac:dyDescent="0.25">
      <c r="A150" s="2">
        <v>89</v>
      </c>
      <c r="B150" s="2">
        <f>A150*SIN(Ausgabeblatt!$AQ$54)</f>
        <v>0</v>
      </c>
      <c r="C150" s="155"/>
    </row>
    <row r="151" spans="1:3" x14ac:dyDescent="0.25">
      <c r="A151" s="2">
        <v>90</v>
      </c>
      <c r="B151" s="2">
        <f>A151*SIN(Ausgabeblatt!$AQ$54)</f>
        <v>0</v>
      </c>
      <c r="C151" s="155"/>
    </row>
    <row r="152" spans="1:3" x14ac:dyDescent="0.25">
      <c r="A152" s="2">
        <v>91</v>
      </c>
      <c r="B152" s="2">
        <f>A152*SIN(Ausgabeblatt!$AQ$54)</f>
        <v>0</v>
      </c>
      <c r="C152" s="155"/>
    </row>
    <row r="153" spans="1:3" x14ac:dyDescent="0.25">
      <c r="A153" s="2">
        <v>92</v>
      </c>
      <c r="B153" s="2">
        <f>A153*SIN(Ausgabeblatt!$AQ$54)</f>
        <v>0</v>
      </c>
      <c r="C153" s="155"/>
    </row>
    <row r="154" spans="1:3" x14ac:dyDescent="0.25">
      <c r="A154" s="2">
        <v>93</v>
      </c>
      <c r="B154" s="2">
        <f>A154*SIN(Ausgabeblatt!$AQ$54)</f>
        <v>0</v>
      </c>
      <c r="C154" s="155"/>
    </row>
    <row r="155" spans="1:3" x14ac:dyDescent="0.25">
      <c r="A155" s="2">
        <v>94</v>
      </c>
      <c r="B155" s="2">
        <f>A155*SIN(Ausgabeblatt!$AQ$54)</f>
        <v>0</v>
      </c>
      <c r="C155" s="155"/>
    </row>
    <row r="156" spans="1:3" x14ac:dyDescent="0.25">
      <c r="A156" s="2">
        <v>95</v>
      </c>
      <c r="B156" s="2">
        <f>A156*SIN(Ausgabeblatt!$AQ$54)</f>
        <v>0</v>
      </c>
      <c r="C156" s="155"/>
    </row>
    <row r="157" spans="1:3" x14ac:dyDescent="0.25">
      <c r="A157" s="2">
        <v>96</v>
      </c>
      <c r="B157" s="2">
        <f>A157*SIN(Ausgabeblatt!$AQ$54)</f>
        <v>0</v>
      </c>
      <c r="C157" s="155"/>
    </row>
    <row r="158" spans="1:3" x14ac:dyDescent="0.25">
      <c r="A158" s="2">
        <v>97</v>
      </c>
      <c r="B158" s="2">
        <f>A158*SIN(Ausgabeblatt!$AQ$54)</f>
        <v>0</v>
      </c>
      <c r="C158" s="155"/>
    </row>
    <row r="159" spans="1:3" x14ac:dyDescent="0.25">
      <c r="A159" s="2">
        <v>98</v>
      </c>
      <c r="B159" s="2">
        <f>A159*SIN(Ausgabeblatt!$AQ$54)</f>
        <v>0</v>
      </c>
      <c r="C159" s="155"/>
    </row>
    <row r="160" spans="1:3" x14ac:dyDescent="0.25">
      <c r="A160" s="2">
        <v>99</v>
      </c>
      <c r="B160" s="2">
        <f>A160*SIN(Ausgabeblatt!$AQ$54)</f>
        <v>0</v>
      </c>
      <c r="C160" s="155"/>
    </row>
    <row r="161" spans="1:3" x14ac:dyDescent="0.25">
      <c r="A161" s="2">
        <v>100</v>
      </c>
      <c r="B161" s="2">
        <f>A161*SIN(Ausgabeblatt!$AQ$54)</f>
        <v>0</v>
      </c>
      <c r="C161" s="155">
        <f>B161/A161</f>
        <v>0</v>
      </c>
    </row>
  </sheetData>
  <mergeCells count="43">
    <mergeCell ref="AY8:BA8"/>
    <mergeCell ref="AY9:AY10"/>
    <mergeCell ref="AZ9:AZ10"/>
    <mergeCell ref="BA9:BA10"/>
    <mergeCell ref="AA9:AA10"/>
    <mergeCell ref="AB9:AB10"/>
    <mergeCell ref="AI9:AK9"/>
    <mergeCell ref="AO9:AP9"/>
    <mergeCell ref="AX9:AX10"/>
    <mergeCell ref="AQ9:AQ10"/>
    <mergeCell ref="AR9:AR10"/>
    <mergeCell ref="AU9:AU10"/>
    <mergeCell ref="AV9:AV10"/>
    <mergeCell ref="AW9:AW10"/>
    <mergeCell ref="Z8:AB8"/>
    <mergeCell ref="AC8:AK8"/>
    <mergeCell ref="S9:S10"/>
    <mergeCell ref="T9:T10"/>
    <mergeCell ref="Z9:Z10"/>
    <mergeCell ref="AS9:AS10"/>
    <mergeCell ref="D9:D10"/>
    <mergeCell ref="E9:F9"/>
    <mergeCell ref="E10:F10"/>
    <mergeCell ref="O9:O10"/>
    <mergeCell ref="U9:V9"/>
    <mergeCell ref="X9:Y9"/>
    <mergeCell ref="K9:K10"/>
    <mergeCell ref="L9:L10"/>
    <mergeCell ref="M9:M10"/>
    <mergeCell ref="N9:N10"/>
    <mergeCell ref="P9:P10"/>
    <mergeCell ref="Q9:Q10"/>
    <mergeCell ref="G8:L8"/>
    <mergeCell ref="U8:Y8"/>
    <mergeCell ref="AL8:AX8"/>
    <mergeCell ref="B8:F8"/>
    <mergeCell ref="M8:P8"/>
    <mergeCell ref="Q8:T8"/>
    <mergeCell ref="B9:B10"/>
    <mergeCell ref="C9:C10"/>
    <mergeCell ref="G9:G10"/>
    <mergeCell ref="H9:I10"/>
    <mergeCell ref="J9:J10"/>
  </mergeCells>
  <pageMargins left="0.7" right="0.7" top="0.78740157499999996" bottom="0.78740157499999996"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K44" sqref="K44"/>
    </sheetView>
  </sheetViews>
  <sheetFormatPr baseColWidth="10" defaultColWidth="11.42578125" defaultRowHeight="18" x14ac:dyDescent="0.25"/>
  <cols>
    <col min="1" max="16384" width="11.42578125" style="1"/>
  </cols>
  <sheetData>
    <row r="1" spans="1:1" x14ac:dyDescent="0.25">
      <c r="A1" s="1" t="s">
        <v>236</v>
      </c>
    </row>
    <row r="2" spans="1:1" x14ac:dyDescent="0.25">
      <c r="A2" s="98" t="s">
        <v>238</v>
      </c>
    </row>
    <row r="24" spans="1:11" x14ac:dyDescent="0.25">
      <c r="A24" s="1" t="s">
        <v>235</v>
      </c>
      <c r="K24" s="1" t="s">
        <v>251</v>
      </c>
    </row>
    <row r="25" spans="1:11" x14ac:dyDescent="0.25">
      <c r="A25" s="98" t="s">
        <v>238</v>
      </c>
      <c r="K25" s="98" t="s">
        <v>238</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Q4"/>
  <sheetViews>
    <sheetView topLeftCell="E1" workbookViewId="0">
      <selection activeCell="M29" sqref="M29"/>
    </sheetView>
  </sheetViews>
  <sheetFormatPr baseColWidth="10" defaultColWidth="11.42578125" defaultRowHeight="15.75" x14ac:dyDescent="0.25"/>
  <cols>
    <col min="1" max="16384" width="11.42578125" style="2"/>
  </cols>
  <sheetData>
    <row r="1" spans="5:17" ht="21" x14ac:dyDescent="0.35">
      <c r="E1" s="1" t="s">
        <v>259</v>
      </c>
      <c r="K1" s="1" t="s">
        <v>259</v>
      </c>
      <c r="Q1" s="1" t="s">
        <v>258</v>
      </c>
    </row>
    <row r="2" spans="5:17" x14ac:dyDescent="0.25">
      <c r="E2" s="98" t="s">
        <v>252</v>
      </c>
      <c r="K2" s="98" t="s">
        <v>237</v>
      </c>
      <c r="Q2" s="98" t="s">
        <v>238</v>
      </c>
    </row>
    <row r="4" spans="5:17" x14ac:dyDescent="0.25">
      <c r="Q4" s="2" t="s">
        <v>257</v>
      </c>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baseColWidth="10" defaultRowHeight="15" x14ac:dyDescent="0.2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A7"/>
  <sheetViews>
    <sheetView workbookViewId="0">
      <selection activeCell="A21" sqref="A21"/>
    </sheetView>
  </sheetViews>
  <sheetFormatPr baseColWidth="10" defaultRowHeight="15" x14ac:dyDescent="0.25"/>
  <cols>
    <col min="1" max="1" width="125.140625" customWidth="1"/>
  </cols>
  <sheetData>
    <row r="1" spans="1:1" ht="75" x14ac:dyDescent="0.25">
      <c r="A1" s="94" t="s">
        <v>130</v>
      </c>
    </row>
    <row r="2" spans="1:1" x14ac:dyDescent="0.25">
      <c r="A2" s="94"/>
    </row>
    <row r="3" spans="1:1" ht="60" x14ac:dyDescent="0.25">
      <c r="A3" s="94" t="s">
        <v>131</v>
      </c>
    </row>
    <row r="5" spans="1:1" ht="120" x14ac:dyDescent="0.25">
      <c r="A5" s="5" t="s">
        <v>132</v>
      </c>
    </row>
    <row r="7" spans="1:1" ht="45" x14ac:dyDescent="0.25">
      <c r="A7" s="94" t="s">
        <v>133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Auswahlblatt</vt:lpstr>
      <vt:lpstr>Ausgabeblatt</vt:lpstr>
      <vt:lpstr>Fahrwiderstand</vt:lpstr>
      <vt:lpstr>Parameterliste</vt:lpstr>
      <vt:lpstr>Richtwerte Antriebsstrang</vt:lpstr>
      <vt:lpstr>Richtwerte Karosserie</vt:lpstr>
      <vt:lpstr>Richtwerte Reifen</vt:lpstr>
      <vt:lpstr>Disclaimer</vt:lpstr>
      <vt:lpstr>Fahrzeugliste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Weiner</dc:creator>
  <cp:lastModifiedBy>Weiner</cp:lastModifiedBy>
  <dcterms:created xsi:type="dcterms:W3CDTF">2014-10-31T18:30:57Z</dcterms:created>
  <dcterms:modified xsi:type="dcterms:W3CDTF">2019-01-27T16:13:44Z</dcterms:modified>
</cp:coreProperties>
</file>